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download\"/>
    </mc:Choice>
  </mc:AlternateContent>
  <xr:revisionPtr revIDLastSave="0" documentId="13_ncr:1_{08C1570A-298E-4DEC-8799-0892C963A0DC}" xr6:coauthVersionLast="47" xr6:coauthVersionMax="47" xr10:uidLastSave="{00000000-0000-0000-0000-000000000000}"/>
  <bookViews>
    <workbookView xWindow="-120" yWindow="-120" windowWidth="20730" windowHeight="11160" tabRatio="500" firstSheet="2" activeTab="3" xr2:uid="{00000000-000D-0000-FFFF-FFFF00000000}"/>
  </bookViews>
  <sheets>
    <sheet name="Dashboard" sheetId="1" r:id="rId1"/>
    <sheet name="Beállítások" sheetId="2" r:id="rId2"/>
    <sheet name="Meccsek" sheetId="3" r:id="rId3"/>
    <sheet name="Szelvények" sheetId="4" r:id="rId4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101" i="4" l="1"/>
  <c r="M101" i="4" s="1"/>
  <c r="N101" i="4" s="1"/>
  <c r="K101" i="4"/>
  <c r="J101" i="4"/>
  <c r="G101" i="4"/>
  <c r="I101" i="4" s="1"/>
  <c r="F101" i="4"/>
  <c r="E101" i="4"/>
  <c r="D101" i="4"/>
  <c r="L100" i="4"/>
  <c r="M100" i="4" s="1"/>
  <c r="N100" i="4" s="1"/>
  <c r="K100" i="4"/>
  <c r="J100" i="4"/>
  <c r="G100" i="4"/>
  <c r="I100" i="4" s="1"/>
  <c r="F100" i="4"/>
  <c r="E100" i="4"/>
  <c r="D100" i="4"/>
  <c r="L99" i="4"/>
  <c r="M99" i="4" s="1"/>
  <c r="N99" i="4" s="1"/>
  <c r="K99" i="4"/>
  <c r="J99" i="4"/>
  <c r="G99" i="4"/>
  <c r="I99" i="4" s="1"/>
  <c r="F99" i="4"/>
  <c r="E99" i="4"/>
  <c r="D99" i="4"/>
  <c r="L98" i="4"/>
  <c r="M98" i="4" s="1"/>
  <c r="N98" i="4" s="1"/>
  <c r="K98" i="4"/>
  <c r="J98" i="4"/>
  <c r="G98" i="4"/>
  <c r="I98" i="4" s="1"/>
  <c r="F98" i="4"/>
  <c r="E98" i="4"/>
  <c r="D98" i="4"/>
  <c r="L97" i="4"/>
  <c r="M97" i="4" s="1"/>
  <c r="N97" i="4" s="1"/>
  <c r="K97" i="4"/>
  <c r="J97" i="4"/>
  <c r="G97" i="4"/>
  <c r="I97" i="4" s="1"/>
  <c r="F97" i="4"/>
  <c r="E97" i="4"/>
  <c r="D97" i="4"/>
  <c r="L96" i="4"/>
  <c r="M96" i="4" s="1"/>
  <c r="N96" i="4" s="1"/>
  <c r="K96" i="4"/>
  <c r="J96" i="4"/>
  <c r="G96" i="4"/>
  <c r="I96" i="4" s="1"/>
  <c r="F96" i="4"/>
  <c r="E96" i="4"/>
  <c r="D96" i="4"/>
  <c r="L95" i="4"/>
  <c r="M95" i="4" s="1"/>
  <c r="N95" i="4" s="1"/>
  <c r="K95" i="4"/>
  <c r="J95" i="4"/>
  <c r="G95" i="4"/>
  <c r="I95" i="4" s="1"/>
  <c r="F95" i="4"/>
  <c r="E95" i="4"/>
  <c r="D95" i="4"/>
  <c r="L94" i="4"/>
  <c r="M94" i="4" s="1"/>
  <c r="N94" i="4" s="1"/>
  <c r="K94" i="4"/>
  <c r="J94" i="4"/>
  <c r="G94" i="4"/>
  <c r="I94" i="4" s="1"/>
  <c r="F94" i="4"/>
  <c r="E94" i="4"/>
  <c r="D94" i="4"/>
  <c r="L93" i="4"/>
  <c r="M93" i="4" s="1"/>
  <c r="N93" i="4" s="1"/>
  <c r="K93" i="4"/>
  <c r="J93" i="4"/>
  <c r="G93" i="4"/>
  <c r="I93" i="4" s="1"/>
  <c r="F93" i="4"/>
  <c r="E93" i="4"/>
  <c r="D93" i="4"/>
  <c r="L92" i="4"/>
  <c r="M92" i="4" s="1"/>
  <c r="N92" i="4" s="1"/>
  <c r="K92" i="4"/>
  <c r="J92" i="4"/>
  <c r="G92" i="4"/>
  <c r="I92" i="4" s="1"/>
  <c r="F92" i="4"/>
  <c r="E92" i="4"/>
  <c r="D92" i="4"/>
  <c r="L91" i="4"/>
  <c r="M91" i="4" s="1"/>
  <c r="N91" i="4" s="1"/>
  <c r="K91" i="4"/>
  <c r="J91" i="4"/>
  <c r="G91" i="4"/>
  <c r="I91" i="4" s="1"/>
  <c r="F91" i="4"/>
  <c r="E91" i="4"/>
  <c r="D91" i="4"/>
  <c r="L90" i="4"/>
  <c r="M90" i="4" s="1"/>
  <c r="N90" i="4" s="1"/>
  <c r="K90" i="4"/>
  <c r="J90" i="4"/>
  <c r="G90" i="4"/>
  <c r="I90" i="4" s="1"/>
  <c r="F90" i="4"/>
  <c r="E90" i="4"/>
  <c r="D90" i="4"/>
  <c r="L89" i="4"/>
  <c r="M89" i="4" s="1"/>
  <c r="N89" i="4" s="1"/>
  <c r="K89" i="4"/>
  <c r="J89" i="4"/>
  <c r="G89" i="4"/>
  <c r="I89" i="4" s="1"/>
  <c r="F89" i="4"/>
  <c r="E89" i="4"/>
  <c r="D89" i="4"/>
  <c r="L88" i="4"/>
  <c r="M88" i="4" s="1"/>
  <c r="N88" i="4" s="1"/>
  <c r="K88" i="4"/>
  <c r="J88" i="4"/>
  <c r="G88" i="4"/>
  <c r="I88" i="4" s="1"/>
  <c r="F88" i="4"/>
  <c r="E88" i="4"/>
  <c r="D88" i="4"/>
  <c r="L87" i="4"/>
  <c r="M87" i="4" s="1"/>
  <c r="N87" i="4" s="1"/>
  <c r="K87" i="4"/>
  <c r="J87" i="4"/>
  <c r="G87" i="4"/>
  <c r="I87" i="4" s="1"/>
  <c r="F87" i="4"/>
  <c r="E87" i="4"/>
  <c r="D87" i="4"/>
  <c r="L86" i="4"/>
  <c r="M86" i="4" s="1"/>
  <c r="N86" i="4" s="1"/>
  <c r="K86" i="4"/>
  <c r="J86" i="4"/>
  <c r="G86" i="4"/>
  <c r="I86" i="4" s="1"/>
  <c r="F86" i="4"/>
  <c r="E86" i="4"/>
  <c r="D86" i="4"/>
  <c r="L85" i="4"/>
  <c r="M85" i="4" s="1"/>
  <c r="N85" i="4" s="1"/>
  <c r="K85" i="4"/>
  <c r="J85" i="4"/>
  <c r="G85" i="4"/>
  <c r="I85" i="4" s="1"/>
  <c r="F85" i="4"/>
  <c r="E85" i="4"/>
  <c r="D85" i="4"/>
  <c r="L84" i="4"/>
  <c r="M84" i="4" s="1"/>
  <c r="N84" i="4" s="1"/>
  <c r="K84" i="4"/>
  <c r="J84" i="4"/>
  <c r="G84" i="4"/>
  <c r="I84" i="4" s="1"/>
  <c r="F84" i="4"/>
  <c r="E84" i="4"/>
  <c r="D84" i="4"/>
  <c r="L83" i="4"/>
  <c r="M83" i="4" s="1"/>
  <c r="N83" i="4" s="1"/>
  <c r="K83" i="4"/>
  <c r="J83" i="4"/>
  <c r="G83" i="4"/>
  <c r="I83" i="4" s="1"/>
  <c r="F83" i="4"/>
  <c r="E83" i="4"/>
  <c r="D83" i="4"/>
  <c r="L82" i="4"/>
  <c r="M82" i="4" s="1"/>
  <c r="N82" i="4" s="1"/>
  <c r="K82" i="4"/>
  <c r="J82" i="4"/>
  <c r="G82" i="4"/>
  <c r="I82" i="4" s="1"/>
  <c r="F82" i="4"/>
  <c r="E82" i="4"/>
  <c r="D82" i="4"/>
  <c r="L81" i="4"/>
  <c r="M81" i="4" s="1"/>
  <c r="N81" i="4" s="1"/>
  <c r="K81" i="4"/>
  <c r="J81" i="4"/>
  <c r="G81" i="4"/>
  <c r="I81" i="4" s="1"/>
  <c r="F81" i="4"/>
  <c r="E81" i="4"/>
  <c r="D81" i="4"/>
  <c r="L80" i="4"/>
  <c r="M80" i="4" s="1"/>
  <c r="N80" i="4" s="1"/>
  <c r="K80" i="4"/>
  <c r="J80" i="4"/>
  <c r="G80" i="4"/>
  <c r="I80" i="4" s="1"/>
  <c r="F80" i="4"/>
  <c r="E80" i="4"/>
  <c r="D80" i="4"/>
  <c r="L79" i="4"/>
  <c r="M79" i="4" s="1"/>
  <c r="N79" i="4" s="1"/>
  <c r="K79" i="4"/>
  <c r="J79" i="4"/>
  <c r="G79" i="4"/>
  <c r="I79" i="4" s="1"/>
  <c r="F79" i="4"/>
  <c r="E79" i="4"/>
  <c r="D79" i="4"/>
  <c r="L78" i="4"/>
  <c r="M78" i="4" s="1"/>
  <c r="N78" i="4" s="1"/>
  <c r="K78" i="4"/>
  <c r="J78" i="4"/>
  <c r="G78" i="4"/>
  <c r="I78" i="4" s="1"/>
  <c r="F78" i="4"/>
  <c r="E78" i="4"/>
  <c r="D78" i="4"/>
  <c r="L77" i="4"/>
  <c r="M77" i="4" s="1"/>
  <c r="N77" i="4" s="1"/>
  <c r="K77" i="4"/>
  <c r="J77" i="4"/>
  <c r="G77" i="4"/>
  <c r="I77" i="4" s="1"/>
  <c r="F77" i="4"/>
  <c r="E77" i="4"/>
  <c r="D77" i="4"/>
  <c r="L76" i="4"/>
  <c r="M76" i="4" s="1"/>
  <c r="N76" i="4" s="1"/>
  <c r="K76" i="4"/>
  <c r="J76" i="4"/>
  <c r="G76" i="4"/>
  <c r="I76" i="4" s="1"/>
  <c r="F76" i="4"/>
  <c r="E76" i="4"/>
  <c r="D76" i="4"/>
  <c r="L75" i="4"/>
  <c r="M75" i="4" s="1"/>
  <c r="N75" i="4" s="1"/>
  <c r="K75" i="4"/>
  <c r="J75" i="4"/>
  <c r="G75" i="4"/>
  <c r="I75" i="4" s="1"/>
  <c r="F75" i="4"/>
  <c r="E75" i="4"/>
  <c r="D75" i="4"/>
  <c r="L74" i="4"/>
  <c r="M74" i="4" s="1"/>
  <c r="N74" i="4" s="1"/>
  <c r="K74" i="4"/>
  <c r="J74" i="4"/>
  <c r="G74" i="4"/>
  <c r="I74" i="4" s="1"/>
  <c r="F74" i="4"/>
  <c r="E74" i="4"/>
  <c r="D74" i="4"/>
  <c r="L73" i="4"/>
  <c r="M73" i="4" s="1"/>
  <c r="N73" i="4" s="1"/>
  <c r="K73" i="4"/>
  <c r="J73" i="4"/>
  <c r="G73" i="4"/>
  <c r="I73" i="4" s="1"/>
  <c r="F73" i="4"/>
  <c r="E73" i="4"/>
  <c r="D73" i="4"/>
  <c r="L72" i="4"/>
  <c r="M72" i="4" s="1"/>
  <c r="N72" i="4" s="1"/>
  <c r="K72" i="4"/>
  <c r="J72" i="4"/>
  <c r="G72" i="4"/>
  <c r="I72" i="4" s="1"/>
  <c r="F72" i="4"/>
  <c r="E72" i="4"/>
  <c r="D72" i="4"/>
  <c r="L71" i="4"/>
  <c r="M71" i="4" s="1"/>
  <c r="N71" i="4" s="1"/>
  <c r="K71" i="4"/>
  <c r="J71" i="4"/>
  <c r="G71" i="4"/>
  <c r="I71" i="4" s="1"/>
  <c r="F71" i="4"/>
  <c r="E71" i="4"/>
  <c r="D71" i="4"/>
  <c r="L70" i="4"/>
  <c r="M70" i="4" s="1"/>
  <c r="N70" i="4" s="1"/>
  <c r="K70" i="4"/>
  <c r="J70" i="4"/>
  <c r="G70" i="4"/>
  <c r="I70" i="4" s="1"/>
  <c r="F70" i="4"/>
  <c r="E70" i="4"/>
  <c r="D70" i="4"/>
  <c r="L69" i="4"/>
  <c r="M69" i="4" s="1"/>
  <c r="N69" i="4" s="1"/>
  <c r="K69" i="4"/>
  <c r="J69" i="4"/>
  <c r="G69" i="4"/>
  <c r="I69" i="4" s="1"/>
  <c r="F69" i="4"/>
  <c r="E69" i="4"/>
  <c r="D69" i="4"/>
  <c r="L68" i="4"/>
  <c r="M68" i="4" s="1"/>
  <c r="N68" i="4" s="1"/>
  <c r="K68" i="4"/>
  <c r="J68" i="4"/>
  <c r="G68" i="4"/>
  <c r="I68" i="4" s="1"/>
  <c r="F68" i="4"/>
  <c r="E68" i="4"/>
  <c r="D68" i="4"/>
  <c r="L67" i="4"/>
  <c r="M67" i="4" s="1"/>
  <c r="N67" i="4" s="1"/>
  <c r="K67" i="4"/>
  <c r="J67" i="4"/>
  <c r="G67" i="4"/>
  <c r="I67" i="4" s="1"/>
  <c r="F67" i="4"/>
  <c r="E67" i="4"/>
  <c r="D67" i="4"/>
  <c r="L66" i="4"/>
  <c r="M66" i="4" s="1"/>
  <c r="N66" i="4" s="1"/>
  <c r="K66" i="4"/>
  <c r="J66" i="4"/>
  <c r="G66" i="4"/>
  <c r="I66" i="4" s="1"/>
  <c r="F66" i="4"/>
  <c r="E66" i="4"/>
  <c r="D66" i="4"/>
  <c r="L65" i="4"/>
  <c r="M65" i="4" s="1"/>
  <c r="N65" i="4" s="1"/>
  <c r="K65" i="4"/>
  <c r="J65" i="4"/>
  <c r="G65" i="4"/>
  <c r="I65" i="4" s="1"/>
  <c r="F65" i="4"/>
  <c r="E65" i="4"/>
  <c r="D65" i="4"/>
  <c r="L64" i="4"/>
  <c r="M64" i="4" s="1"/>
  <c r="N64" i="4" s="1"/>
  <c r="K64" i="4"/>
  <c r="J64" i="4"/>
  <c r="G64" i="4"/>
  <c r="I64" i="4" s="1"/>
  <c r="F64" i="4"/>
  <c r="E64" i="4"/>
  <c r="D64" i="4"/>
  <c r="L63" i="4"/>
  <c r="M63" i="4" s="1"/>
  <c r="N63" i="4" s="1"/>
  <c r="K63" i="4"/>
  <c r="J63" i="4"/>
  <c r="G63" i="4"/>
  <c r="I63" i="4" s="1"/>
  <c r="F63" i="4"/>
  <c r="E63" i="4"/>
  <c r="D63" i="4"/>
  <c r="L62" i="4"/>
  <c r="M62" i="4" s="1"/>
  <c r="N62" i="4" s="1"/>
  <c r="K62" i="4"/>
  <c r="J62" i="4"/>
  <c r="G62" i="4"/>
  <c r="I62" i="4" s="1"/>
  <c r="F62" i="4"/>
  <c r="E62" i="4"/>
  <c r="D62" i="4"/>
  <c r="L61" i="4"/>
  <c r="M61" i="4" s="1"/>
  <c r="N61" i="4" s="1"/>
  <c r="K61" i="4"/>
  <c r="J61" i="4"/>
  <c r="G61" i="4"/>
  <c r="I61" i="4" s="1"/>
  <c r="F61" i="4"/>
  <c r="E61" i="4"/>
  <c r="D61" i="4"/>
  <c r="L60" i="4"/>
  <c r="M60" i="4" s="1"/>
  <c r="N60" i="4" s="1"/>
  <c r="K60" i="4"/>
  <c r="J60" i="4"/>
  <c r="G60" i="4"/>
  <c r="I60" i="4" s="1"/>
  <c r="F60" i="4"/>
  <c r="E60" i="4"/>
  <c r="D60" i="4"/>
  <c r="L59" i="4"/>
  <c r="M59" i="4" s="1"/>
  <c r="N59" i="4" s="1"/>
  <c r="K59" i="4"/>
  <c r="J59" i="4"/>
  <c r="G59" i="4"/>
  <c r="I59" i="4" s="1"/>
  <c r="F59" i="4"/>
  <c r="E59" i="4"/>
  <c r="D59" i="4"/>
  <c r="L58" i="4"/>
  <c r="M58" i="4" s="1"/>
  <c r="N58" i="4" s="1"/>
  <c r="K58" i="4"/>
  <c r="J58" i="4"/>
  <c r="G58" i="4"/>
  <c r="I58" i="4" s="1"/>
  <c r="F58" i="4"/>
  <c r="E58" i="4"/>
  <c r="D58" i="4"/>
  <c r="L57" i="4"/>
  <c r="M57" i="4" s="1"/>
  <c r="N57" i="4" s="1"/>
  <c r="K57" i="4"/>
  <c r="J57" i="4"/>
  <c r="G57" i="4"/>
  <c r="I57" i="4" s="1"/>
  <c r="F57" i="4"/>
  <c r="E57" i="4"/>
  <c r="D57" i="4"/>
  <c r="L56" i="4"/>
  <c r="M56" i="4" s="1"/>
  <c r="N56" i="4" s="1"/>
  <c r="K56" i="4"/>
  <c r="J56" i="4"/>
  <c r="G56" i="4"/>
  <c r="I56" i="4" s="1"/>
  <c r="F56" i="4"/>
  <c r="E56" i="4"/>
  <c r="D56" i="4"/>
  <c r="L55" i="4"/>
  <c r="M55" i="4" s="1"/>
  <c r="N55" i="4" s="1"/>
  <c r="K55" i="4"/>
  <c r="J55" i="4"/>
  <c r="G55" i="4"/>
  <c r="I55" i="4" s="1"/>
  <c r="F55" i="4"/>
  <c r="E55" i="4"/>
  <c r="D55" i="4"/>
  <c r="L54" i="4"/>
  <c r="M54" i="4" s="1"/>
  <c r="N54" i="4" s="1"/>
  <c r="K54" i="4"/>
  <c r="J54" i="4"/>
  <c r="G54" i="4"/>
  <c r="I54" i="4" s="1"/>
  <c r="F54" i="4"/>
  <c r="E54" i="4"/>
  <c r="D54" i="4"/>
  <c r="L53" i="4"/>
  <c r="M53" i="4" s="1"/>
  <c r="N53" i="4" s="1"/>
  <c r="K53" i="4"/>
  <c r="J53" i="4"/>
  <c r="G53" i="4"/>
  <c r="I53" i="4" s="1"/>
  <c r="F53" i="4"/>
  <c r="E53" i="4"/>
  <c r="D53" i="4"/>
  <c r="L52" i="4"/>
  <c r="M52" i="4" s="1"/>
  <c r="N52" i="4" s="1"/>
  <c r="K52" i="4"/>
  <c r="J52" i="4"/>
  <c r="G52" i="4"/>
  <c r="I52" i="4" s="1"/>
  <c r="F52" i="4"/>
  <c r="E52" i="4"/>
  <c r="D52" i="4"/>
  <c r="L51" i="4"/>
  <c r="M51" i="4" s="1"/>
  <c r="N51" i="4" s="1"/>
  <c r="K51" i="4"/>
  <c r="J51" i="4"/>
  <c r="G51" i="4"/>
  <c r="I51" i="4" s="1"/>
  <c r="F51" i="4"/>
  <c r="E51" i="4"/>
  <c r="D51" i="4"/>
  <c r="L50" i="4"/>
  <c r="M50" i="4" s="1"/>
  <c r="N50" i="4" s="1"/>
  <c r="K50" i="4"/>
  <c r="J50" i="4"/>
  <c r="G50" i="4"/>
  <c r="I50" i="4" s="1"/>
  <c r="F50" i="4"/>
  <c r="E50" i="4"/>
  <c r="D50" i="4"/>
  <c r="L49" i="4"/>
  <c r="M49" i="4" s="1"/>
  <c r="N49" i="4" s="1"/>
  <c r="K49" i="4"/>
  <c r="J49" i="4"/>
  <c r="G49" i="4"/>
  <c r="I49" i="4" s="1"/>
  <c r="F49" i="4"/>
  <c r="E49" i="4"/>
  <c r="D49" i="4"/>
  <c r="L48" i="4"/>
  <c r="M48" i="4" s="1"/>
  <c r="N48" i="4" s="1"/>
  <c r="K48" i="4"/>
  <c r="J48" i="4"/>
  <c r="G48" i="4"/>
  <c r="I48" i="4" s="1"/>
  <c r="F48" i="4"/>
  <c r="E48" i="4"/>
  <c r="D48" i="4"/>
  <c r="L47" i="4"/>
  <c r="M47" i="4" s="1"/>
  <c r="N47" i="4" s="1"/>
  <c r="K47" i="4"/>
  <c r="J47" i="4"/>
  <c r="G47" i="4"/>
  <c r="I47" i="4" s="1"/>
  <c r="F47" i="4"/>
  <c r="E47" i="4"/>
  <c r="D47" i="4"/>
  <c r="L46" i="4"/>
  <c r="M46" i="4" s="1"/>
  <c r="N46" i="4" s="1"/>
  <c r="K46" i="4"/>
  <c r="J46" i="4"/>
  <c r="G46" i="4"/>
  <c r="I46" i="4" s="1"/>
  <c r="F46" i="4"/>
  <c r="E46" i="4"/>
  <c r="D46" i="4"/>
  <c r="L45" i="4"/>
  <c r="M45" i="4" s="1"/>
  <c r="N45" i="4" s="1"/>
  <c r="K45" i="4"/>
  <c r="J45" i="4"/>
  <c r="G45" i="4"/>
  <c r="I45" i="4" s="1"/>
  <c r="F45" i="4"/>
  <c r="E45" i="4"/>
  <c r="D45" i="4"/>
  <c r="L44" i="4"/>
  <c r="M44" i="4" s="1"/>
  <c r="N44" i="4" s="1"/>
  <c r="K44" i="4"/>
  <c r="J44" i="4"/>
  <c r="G44" i="4"/>
  <c r="I44" i="4" s="1"/>
  <c r="F44" i="4"/>
  <c r="E44" i="4"/>
  <c r="D44" i="4"/>
  <c r="L43" i="4"/>
  <c r="M43" i="4" s="1"/>
  <c r="N43" i="4" s="1"/>
  <c r="K43" i="4"/>
  <c r="J43" i="4"/>
  <c r="G43" i="4"/>
  <c r="I43" i="4" s="1"/>
  <c r="F43" i="4"/>
  <c r="E43" i="4"/>
  <c r="D43" i="4"/>
  <c r="L42" i="4"/>
  <c r="M42" i="4" s="1"/>
  <c r="N42" i="4" s="1"/>
  <c r="K42" i="4"/>
  <c r="J42" i="4"/>
  <c r="G42" i="4"/>
  <c r="I42" i="4" s="1"/>
  <c r="F42" i="4"/>
  <c r="E42" i="4"/>
  <c r="D42" i="4"/>
  <c r="L41" i="4"/>
  <c r="M41" i="4" s="1"/>
  <c r="N41" i="4" s="1"/>
  <c r="K41" i="4"/>
  <c r="J41" i="4"/>
  <c r="G41" i="4"/>
  <c r="I41" i="4" s="1"/>
  <c r="F41" i="4"/>
  <c r="E41" i="4"/>
  <c r="D41" i="4"/>
  <c r="L40" i="4"/>
  <c r="M40" i="4" s="1"/>
  <c r="N40" i="4" s="1"/>
  <c r="K40" i="4"/>
  <c r="J40" i="4"/>
  <c r="G40" i="4"/>
  <c r="I40" i="4" s="1"/>
  <c r="F40" i="4"/>
  <c r="E40" i="4"/>
  <c r="D40" i="4"/>
  <c r="L39" i="4"/>
  <c r="M39" i="4" s="1"/>
  <c r="N39" i="4" s="1"/>
  <c r="K39" i="4"/>
  <c r="J39" i="4"/>
  <c r="G39" i="4"/>
  <c r="I39" i="4" s="1"/>
  <c r="F39" i="4"/>
  <c r="E39" i="4"/>
  <c r="D39" i="4"/>
  <c r="L38" i="4"/>
  <c r="M38" i="4" s="1"/>
  <c r="N38" i="4" s="1"/>
  <c r="K38" i="4"/>
  <c r="J38" i="4"/>
  <c r="G38" i="4"/>
  <c r="I38" i="4" s="1"/>
  <c r="F38" i="4"/>
  <c r="E38" i="4"/>
  <c r="D38" i="4"/>
  <c r="L37" i="4"/>
  <c r="M37" i="4" s="1"/>
  <c r="N37" i="4" s="1"/>
  <c r="K37" i="4"/>
  <c r="J37" i="4"/>
  <c r="G37" i="4"/>
  <c r="I37" i="4" s="1"/>
  <c r="F37" i="4"/>
  <c r="E37" i="4"/>
  <c r="D37" i="4"/>
  <c r="L36" i="4"/>
  <c r="M36" i="4" s="1"/>
  <c r="N36" i="4" s="1"/>
  <c r="K36" i="4"/>
  <c r="J36" i="4"/>
  <c r="G36" i="4"/>
  <c r="I36" i="4" s="1"/>
  <c r="F36" i="4"/>
  <c r="E36" i="4"/>
  <c r="D36" i="4"/>
  <c r="L35" i="4"/>
  <c r="M35" i="4" s="1"/>
  <c r="N35" i="4" s="1"/>
  <c r="K35" i="4"/>
  <c r="J35" i="4"/>
  <c r="G35" i="4"/>
  <c r="I35" i="4" s="1"/>
  <c r="F35" i="4"/>
  <c r="E35" i="4"/>
  <c r="D35" i="4"/>
  <c r="L34" i="4"/>
  <c r="M34" i="4" s="1"/>
  <c r="N34" i="4" s="1"/>
  <c r="K34" i="4"/>
  <c r="J34" i="4"/>
  <c r="G34" i="4"/>
  <c r="I34" i="4" s="1"/>
  <c r="F34" i="4"/>
  <c r="E34" i="4"/>
  <c r="D34" i="4"/>
  <c r="L33" i="4"/>
  <c r="M33" i="4" s="1"/>
  <c r="N33" i="4" s="1"/>
  <c r="K33" i="4"/>
  <c r="J33" i="4"/>
  <c r="G33" i="4"/>
  <c r="I33" i="4" s="1"/>
  <c r="F33" i="4"/>
  <c r="E33" i="4"/>
  <c r="D33" i="4"/>
  <c r="L32" i="4"/>
  <c r="M32" i="4" s="1"/>
  <c r="N32" i="4" s="1"/>
  <c r="K32" i="4"/>
  <c r="J32" i="4"/>
  <c r="G32" i="4"/>
  <c r="I32" i="4" s="1"/>
  <c r="F32" i="4"/>
  <c r="E32" i="4"/>
  <c r="D32" i="4"/>
  <c r="L31" i="4"/>
  <c r="M31" i="4" s="1"/>
  <c r="N31" i="4" s="1"/>
  <c r="K31" i="4"/>
  <c r="J31" i="4"/>
  <c r="G31" i="4"/>
  <c r="I31" i="4" s="1"/>
  <c r="F31" i="4"/>
  <c r="E31" i="4"/>
  <c r="D31" i="4"/>
  <c r="L30" i="4"/>
  <c r="M30" i="4" s="1"/>
  <c r="N30" i="4" s="1"/>
  <c r="K30" i="4"/>
  <c r="J30" i="4"/>
  <c r="G30" i="4"/>
  <c r="I30" i="4" s="1"/>
  <c r="F30" i="4"/>
  <c r="E30" i="4"/>
  <c r="D30" i="4"/>
  <c r="L29" i="4"/>
  <c r="M29" i="4" s="1"/>
  <c r="N29" i="4" s="1"/>
  <c r="K29" i="4"/>
  <c r="J29" i="4"/>
  <c r="G29" i="4"/>
  <c r="I29" i="4" s="1"/>
  <c r="F29" i="4"/>
  <c r="E29" i="4"/>
  <c r="D29" i="4"/>
  <c r="L28" i="4"/>
  <c r="M28" i="4" s="1"/>
  <c r="N28" i="4" s="1"/>
  <c r="K28" i="4"/>
  <c r="J28" i="4"/>
  <c r="G28" i="4"/>
  <c r="I28" i="4" s="1"/>
  <c r="F28" i="4"/>
  <c r="E28" i="4"/>
  <c r="D28" i="4"/>
  <c r="L27" i="4"/>
  <c r="M27" i="4" s="1"/>
  <c r="N27" i="4" s="1"/>
  <c r="K27" i="4"/>
  <c r="J27" i="4"/>
  <c r="G27" i="4"/>
  <c r="I27" i="4" s="1"/>
  <c r="F27" i="4"/>
  <c r="E27" i="4"/>
  <c r="D27" i="4"/>
  <c r="L26" i="4"/>
  <c r="M26" i="4" s="1"/>
  <c r="N26" i="4" s="1"/>
  <c r="K26" i="4"/>
  <c r="J26" i="4"/>
  <c r="G26" i="4"/>
  <c r="I26" i="4" s="1"/>
  <c r="F26" i="4"/>
  <c r="E26" i="4"/>
  <c r="D26" i="4"/>
  <c r="L25" i="4"/>
  <c r="M25" i="4" s="1"/>
  <c r="N25" i="4" s="1"/>
  <c r="K25" i="4"/>
  <c r="J25" i="4"/>
  <c r="G25" i="4"/>
  <c r="I25" i="4" s="1"/>
  <c r="F25" i="4"/>
  <c r="E25" i="4"/>
  <c r="D25" i="4"/>
  <c r="L24" i="4"/>
  <c r="M24" i="4" s="1"/>
  <c r="N24" i="4" s="1"/>
  <c r="K24" i="4"/>
  <c r="J24" i="4"/>
  <c r="G24" i="4"/>
  <c r="I24" i="4" s="1"/>
  <c r="F24" i="4"/>
  <c r="E24" i="4"/>
  <c r="D24" i="4"/>
  <c r="L23" i="4"/>
  <c r="M23" i="4" s="1"/>
  <c r="N23" i="4" s="1"/>
  <c r="K23" i="4"/>
  <c r="J23" i="4"/>
  <c r="G23" i="4"/>
  <c r="I23" i="4" s="1"/>
  <c r="F23" i="4"/>
  <c r="E23" i="4"/>
  <c r="D23" i="4"/>
  <c r="L22" i="4"/>
  <c r="M22" i="4" s="1"/>
  <c r="N22" i="4" s="1"/>
  <c r="K22" i="4"/>
  <c r="J22" i="4"/>
  <c r="G22" i="4"/>
  <c r="I22" i="4" s="1"/>
  <c r="F22" i="4"/>
  <c r="E22" i="4"/>
  <c r="D22" i="4"/>
  <c r="L21" i="4"/>
  <c r="M21" i="4" s="1"/>
  <c r="N21" i="4" s="1"/>
  <c r="K21" i="4"/>
  <c r="J21" i="4"/>
  <c r="G21" i="4"/>
  <c r="I21" i="4" s="1"/>
  <c r="F21" i="4"/>
  <c r="E21" i="4"/>
  <c r="D21" i="4"/>
  <c r="L20" i="4"/>
  <c r="M20" i="4" s="1"/>
  <c r="N20" i="4" s="1"/>
  <c r="K20" i="4"/>
  <c r="J20" i="4"/>
  <c r="G20" i="4"/>
  <c r="I20" i="4" s="1"/>
  <c r="F20" i="4"/>
  <c r="E20" i="4"/>
  <c r="D20" i="4"/>
  <c r="L19" i="4"/>
  <c r="M19" i="4" s="1"/>
  <c r="N19" i="4" s="1"/>
  <c r="K19" i="4"/>
  <c r="J19" i="4"/>
  <c r="G19" i="4"/>
  <c r="I19" i="4" s="1"/>
  <c r="F19" i="4"/>
  <c r="E19" i="4"/>
  <c r="D19" i="4"/>
  <c r="L18" i="4"/>
  <c r="M18" i="4" s="1"/>
  <c r="N18" i="4" s="1"/>
  <c r="K18" i="4"/>
  <c r="J18" i="4"/>
  <c r="G18" i="4"/>
  <c r="I18" i="4" s="1"/>
  <c r="F18" i="4"/>
  <c r="E18" i="4"/>
  <c r="D18" i="4"/>
  <c r="L17" i="4"/>
  <c r="M17" i="4" s="1"/>
  <c r="N17" i="4" s="1"/>
  <c r="K17" i="4"/>
  <c r="J17" i="4"/>
  <c r="G17" i="4"/>
  <c r="I17" i="4" s="1"/>
  <c r="F17" i="4"/>
  <c r="E17" i="4"/>
  <c r="D17" i="4"/>
  <c r="L16" i="4"/>
  <c r="M16" i="4" s="1"/>
  <c r="N16" i="4" s="1"/>
  <c r="K16" i="4"/>
  <c r="J16" i="4"/>
  <c r="G16" i="4"/>
  <c r="I16" i="4" s="1"/>
  <c r="F16" i="4"/>
  <c r="E16" i="4"/>
  <c r="D16" i="4"/>
  <c r="L15" i="4"/>
  <c r="M15" i="4" s="1"/>
  <c r="N15" i="4" s="1"/>
  <c r="K15" i="4"/>
  <c r="J15" i="4"/>
  <c r="G15" i="4"/>
  <c r="I15" i="4" s="1"/>
  <c r="F15" i="4"/>
  <c r="E15" i="4"/>
  <c r="D15" i="4"/>
  <c r="L14" i="4"/>
  <c r="M14" i="4" s="1"/>
  <c r="N14" i="4" s="1"/>
  <c r="K14" i="4"/>
  <c r="J14" i="4"/>
  <c r="G14" i="4"/>
  <c r="I14" i="4" s="1"/>
  <c r="F14" i="4"/>
  <c r="E14" i="4"/>
  <c r="D14" i="4"/>
  <c r="L13" i="4"/>
  <c r="M13" i="4" s="1"/>
  <c r="N13" i="4" s="1"/>
  <c r="K13" i="4"/>
  <c r="J13" i="4"/>
  <c r="G13" i="4"/>
  <c r="I13" i="4" s="1"/>
  <c r="F13" i="4"/>
  <c r="E13" i="4"/>
  <c r="D13" i="4"/>
  <c r="L12" i="4"/>
  <c r="M12" i="4" s="1"/>
  <c r="N12" i="4" s="1"/>
  <c r="K12" i="4"/>
  <c r="J12" i="4"/>
  <c r="G12" i="4"/>
  <c r="I12" i="4" s="1"/>
  <c r="F12" i="4"/>
  <c r="E12" i="4"/>
  <c r="D12" i="4"/>
  <c r="L11" i="4"/>
  <c r="M11" i="4" s="1"/>
  <c r="N11" i="4" s="1"/>
  <c r="K11" i="4"/>
  <c r="J11" i="4"/>
  <c r="G11" i="4"/>
  <c r="I11" i="4" s="1"/>
  <c r="F11" i="4"/>
  <c r="E11" i="4"/>
  <c r="D11" i="4"/>
  <c r="L10" i="4"/>
  <c r="M10" i="4" s="1"/>
  <c r="N10" i="4" s="1"/>
  <c r="K10" i="4"/>
  <c r="J10" i="4"/>
  <c r="G10" i="4"/>
  <c r="I10" i="4" s="1"/>
  <c r="F10" i="4"/>
  <c r="E10" i="4"/>
  <c r="D10" i="4"/>
  <c r="L9" i="4"/>
  <c r="M9" i="4" s="1"/>
  <c r="N9" i="4" s="1"/>
  <c r="K9" i="4"/>
  <c r="J9" i="4"/>
  <c r="G9" i="4"/>
  <c r="I9" i="4" s="1"/>
  <c r="F9" i="4"/>
  <c r="E9" i="4"/>
  <c r="D9" i="4"/>
  <c r="L8" i="4"/>
  <c r="M8" i="4" s="1"/>
  <c r="N8" i="4" s="1"/>
  <c r="K8" i="4"/>
  <c r="J8" i="4"/>
  <c r="G8" i="4"/>
  <c r="I8" i="4" s="1"/>
  <c r="F8" i="4"/>
  <c r="E8" i="4"/>
  <c r="D8" i="4"/>
  <c r="L7" i="4"/>
  <c r="M7" i="4" s="1"/>
  <c r="N7" i="4" s="1"/>
  <c r="K7" i="4"/>
  <c r="J7" i="4"/>
  <c r="G7" i="4"/>
  <c r="I7" i="4" s="1"/>
  <c r="F7" i="4"/>
  <c r="E7" i="4"/>
  <c r="D7" i="4"/>
  <c r="L6" i="4"/>
  <c r="M6" i="4" s="1"/>
  <c r="N6" i="4" s="1"/>
  <c r="K6" i="4"/>
  <c r="J6" i="4"/>
  <c r="G6" i="4"/>
  <c r="I6" i="4" s="1"/>
  <c r="F6" i="4"/>
  <c r="E6" i="4"/>
  <c r="D6" i="4"/>
  <c r="L5" i="4"/>
  <c r="M5" i="4" s="1"/>
  <c r="N5" i="4" s="1"/>
  <c r="K5" i="4"/>
  <c r="J5" i="4"/>
  <c r="G5" i="4"/>
  <c r="I5" i="4" s="1"/>
  <c r="F5" i="4"/>
  <c r="E5" i="4"/>
  <c r="D5" i="4"/>
  <c r="L4" i="4"/>
  <c r="M4" i="4" s="1"/>
  <c r="N4" i="4" s="1"/>
  <c r="K4" i="4"/>
  <c r="J4" i="4"/>
  <c r="G4" i="4"/>
  <c r="I4" i="4" s="1"/>
  <c r="F4" i="4"/>
  <c r="E4" i="4"/>
  <c r="D4" i="4"/>
  <c r="L3" i="4"/>
  <c r="M3" i="4" s="1"/>
  <c r="K3" i="4"/>
  <c r="J3" i="4"/>
  <c r="G3" i="4"/>
  <c r="I3" i="4" s="1"/>
  <c r="F3" i="4"/>
  <c r="E3" i="4"/>
  <c r="D3" i="4"/>
  <c r="L2" i="4"/>
  <c r="M2" i="4" s="1"/>
  <c r="N2" i="4" s="1"/>
  <c r="K2" i="4"/>
  <c r="J2" i="4"/>
  <c r="G2" i="4"/>
  <c r="I2" i="4" s="1"/>
  <c r="E2" i="4"/>
  <c r="D2" i="4"/>
  <c r="T201" i="3"/>
  <c r="S201" i="3"/>
  <c r="R201" i="3"/>
  <c r="Q201" i="3"/>
  <c r="P201" i="3"/>
  <c r="T200" i="3"/>
  <c r="S200" i="3"/>
  <c r="R200" i="3"/>
  <c r="Q200" i="3"/>
  <c r="P200" i="3"/>
  <c r="T199" i="3"/>
  <c r="S199" i="3"/>
  <c r="R199" i="3"/>
  <c r="Q199" i="3"/>
  <c r="P199" i="3"/>
  <c r="T198" i="3"/>
  <c r="S198" i="3"/>
  <c r="R198" i="3"/>
  <c r="Q198" i="3"/>
  <c r="P198" i="3"/>
  <c r="T197" i="3"/>
  <c r="S197" i="3"/>
  <c r="R197" i="3"/>
  <c r="Q197" i="3"/>
  <c r="P197" i="3"/>
  <c r="T196" i="3"/>
  <c r="S196" i="3"/>
  <c r="R196" i="3"/>
  <c r="Q196" i="3"/>
  <c r="P196" i="3"/>
  <c r="T195" i="3"/>
  <c r="S195" i="3"/>
  <c r="R195" i="3"/>
  <c r="Q195" i="3"/>
  <c r="P195" i="3"/>
  <c r="T194" i="3"/>
  <c r="S194" i="3"/>
  <c r="R194" i="3"/>
  <c r="Q194" i="3"/>
  <c r="P194" i="3"/>
  <c r="T193" i="3"/>
  <c r="S193" i="3"/>
  <c r="R193" i="3"/>
  <c r="Q193" i="3"/>
  <c r="P193" i="3"/>
  <c r="T192" i="3"/>
  <c r="S192" i="3"/>
  <c r="R192" i="3"/>
  <c r="Q192" i="3"/>
  <c r="P192" i="3"/>
  <c r="T191" i="3"/>
  <c r="S191" i="3"/>
  <c r="R191" i="3"/>
  <c r="Q191" i="3"/>
  <c r="P191" i="3"/>
  <c r="T190" i="3"/>
  <c r="S190" i="3"/>
  <c r="R190" i="3"/>
  <c r="Q190" i="3"/>
  <c r="P190" i="3"/>
  <c r="T189" i="3"/>
  <c r="S189" i="3"/>
  <c r="R189" i="3"/>
  <c r="Q189" i="3"/>
  <c r="P189" i="3"/>
  <c r="T188" i="3"/>
  <c r="S188" i="3"/>
  <c r="R188" i="3"/>
  <c r="Q188" i="3"/>
  <c r="P188" i="3"/>
  <c r="T187" i="3"/>
  <c r="S187" i="3"/>
  <c r="R187" i="3"/>
  <c r="Q187" i="3"/>
  <c r="P187" i="3"/>
  <c r="T186" i="3"/>
  <c r="S186" i="3"/>
  <c r="R186" i="3"/>
  <c r="Q186" i="3"/>
  <c r="P186" i="3"/>
  <c r="T185" i="3"/>
  <c r="S185" i="3"/>
  <c r="R185" i="3"/>
  <c r="Q185" i="3"/>
  <c r="P185" i="3"/>
  <c r="T184" i="3"/>
  <c r="S184" i="3"/>
  <c r="R184" i="3"/>
  <c r="Q184" i="3"/>
  <c r="P184" i="3"/>
  <c r="T183" i="3"/>
  <c r="S183" i="3"/>
  <c r="R183" i="3"/>
  <c r="Q183" i="3"/>
  <c r="P183" i="3"/>
  <c r="T182" i="3"/>
  <c r="S182" i="3"/>
  <c r="R182" i="3"/>
  <c r="Q182" i="3"/>
  <c r="P182" i="3"/>
  <c r="T181" i="3"/>
  <c r="S181" i="3"/>
  <c r="R181" i="3"/>
  <c r="Q181" i="3"/>
  <c r="P181" i="3"/>
  <c r="T180" i="3"/>
  <c r="S180" i="3"/>
  <c r="R180" i="3"/>
  <c r="Q180" i="3"/>
  <c r="P180" i="3"/>
  <c r="T179" i="3"/>
  <c r="S179" i="3"/>
  <c r="R179" i="3"/>
  <c r="Q179" i="3"/>
  <c r="P179" i="3"/>
  <c r="T178" i="3"/>
  <c r="S178" i="3"/>
  <c r="R178" i="3"/>
  <c r="Q178" i="3"/>
  <c r="P178" i="3"/>
  <c r="T177" i="3"/>
  <c r="S177" i="3"/>
  <c r="R177" i="3"/>
  <c r="Q177" i="3"/>
  <c r="P177" i="3"/>
  <c r="T176" i="3"/>
  <c r="S176" i="3"/>
  <c r="R176" i="3"/>
  <c r="Q176" i="3"/>
  <c r="P176" i="3"/>
  <c r="T175" i="3"/>
  <c r="S175" i="3"/>
  <c r="R175" i="3"/>
  <c r="Q175" i="3"/>
  <c r="P175" i="3"/>
  <c r="T174" i="3"/>
  <c r="S174" i="3"/>
  <c r="R174" i="3"/>
  <c r="Q174" i="3"/>
  <c r="P174" i="3"/>
  <c r="T173" i="3"/>
  <c r="S173" i="3"/>
  <c r="R173" i="3"/>
  <c r="Q173" i="3"/>
  <c r="P173" i="3"/>
  <c r="T172" i="3"/>
  <c r="S172" i="3"/>
  <c r="R172" i="3"/>
  <c r="Q172" i="3"/>
  <c r="P172" i="3"/>
  <c r="T171" i="3"/>
  <c r="S171" i="3"/>
  <c r="R171" i="3"/>
  <c r="Q171" i="3"/>
  <c r="P171" i="3"/>
  <c r="T170" i="3"/>
  <c r="S170" i="3"/>
  <c r="R170" i="3"/>
  <c r="Q170" i="3"/>
  <c r="P170" i="3"/>
  <c r="T169" i="3"/>
  <c r="S169" i="3"/>
  <c r="R169" i="3"/>
  <c r="Q169" i="3"/>
  <c r="P169" i="3"/>
  <c r="T168" i="3"/>
  <c r="S168" i="3"/>
  <c r="R168" i="3"/>
  <c r="Q168" i="3"/>
  <c r="P168" i="3"/>
  <c r="T167" i="3"/>
  <c r="S167" i="3"/>
  <c r="R167" i="3"/>
  <c r="Q167" i="3"/>
  <c r="P167" i="3"/>
  <c r="T166" i="3"/>
  <c r="S166" i="3"/>
  <c r="R166" i="3"/>
  <c r="Q166" i="3"/>
  <c r="P166" i="3"/>
  <c r="T165" i="3"/>
  <c r="S165" i="3"/>
  <c r="R165" i="3"/>
  <c r="Q165" i="3"/>
  <c r="P165" i="3"/>
  <c r="T164" i="3"/>
  <c r="S164" i="3"/>
  <c r="R164" i="3"/>
  <c r="Q164" i="3"/>
  <c r="P164" i="3"/>
  <c r="T163" i="3"/>
  <c r="S163" i="3"/>
  <c r="R163" i="3"/>
  <c r="Q163" i="3"/>
  <c r="P163" i="3"/>
  <c r="T162" i="3"/>
  <c r="S162" i="3"/>
  <c r="R162" i="3"/>
  <c r="Q162" i="3"/>
  <c r="P162" i="3"/>
  <c r="T161" i="3"/>
  <c r="S161" i="3"/>
  <c r="R161" i="3"/>
  <c r="Q161" i="3"/>
  <c r="P161" i="3"/>
  <c r="T160" i="3"/>
  <c r="S160" i="3"/>
  <c r="R160" i="3"/>
  <c r="Q160" i="3"/>
  <c r="P160" i="3"/>
  <c r="T159" i="3"/>
  <c r="S159" i="3"/>
  <c r="R159" i="3"/>
  <c r="Q159" i="3"/>
  <c r="P159" i="3"/>
  <c r="T158" i="3"/>
  <c r="S158" i="3"/>
  <c r="R158" i="3"/>
  <c r="Q158" i="3"/>
  <c r="P158" i="3"/>
  <c r="T157" i="3"/>
  <c r="S157" i="3"/>
  <c r="R157" i="3"/>
  <c r="Q157" i="3"/>
  <c r="P157" i="3"/>
  <c r="T156" i="3"/>
  <c r="S156" i="3"/>
  <c r="R156" i="3"/>
  <c r="Q156" i="3"/>
  <c r="P156" i="3"/>
  <c r="T155" i="3"/>
  <c r="S155" i="3"/>
  <c r="R155" i="3"/>
  <c r="Q155" i="3"/>
  <c r="P155" i="3"/>
  <c r="T154" i="3"/>
  <c r="S154" i="3"/>
  <c r="R154" i="3"/>
  <c r="Q154" i="3"/>
  <c r="P154" i="3"/>
  <c r="T153" i="3"/>
  <c r="S153" i="3"/>
  <c r="R153" i="3"/>
  <c r="Q153" i="3"/>
  <c r="P153" i="3"/>
  <c r="T152" i="3"/>
  <c r="S152" i="3"/>
  <c r="R152" i="3"/>
  <c r="Q152" i="3"/>
  <c r="P152" i="3"/>
  <c r="T151" i="3"/>
  <c r="S151" i="3"/>
  <c r="R151" i="3"/>
  <c r="Q151" i="3"/>
  <c r="P151" i="3"/>
  <c r="T150" i="3"/>
  <c r="S150" i="3"/>
  <c r="R150" i="3"/>
  <c r="Q150" i="3"/>
  <c r="P150" i="3"/>
  <c r="T149" i="3"/>
  <c r="S149" i="3"/>
  <c r="R149" i="3"/>
  <c r="Q149" i="3"/>
  <c r="P149" i="3"/>
  <c r="T148" i="3"/>
  <c r="S148" i="3"/>
  <c r="R148" i="3"/>
  <c r="Q148" i="3"/>
  <c r="P148" i="3"/>
  <c r="T147" i="3"/>
  <c r="S147" i="3"/>
  <c r="R147" i="3"/>
  <c r="Q147" i="3"/>
  <c r="P147" i="3"/>
  <c r="T146" i="3"/>
  <c r="S146" i="3"/>
  <c r="R146" i="3"/>
  <c r="Q146" i="3"/>
  <c r="P146" i="3"/>
  <c r="T145" i="3"/>
  <c r="S145" i="3"/>
  <c r="R145" i="3"/>
  <c r="Q145" i="3"/>
  <c r="P145" i="3"/>
  <c r="T144" i="3"/>
  <c r="S144" i="3"/>
  <c r="R144" i="3"/>
  <c r="Q144" i="3"/>
  <c r="P144" i="3"/>
  <c r="T143" i="3"/>
  <c r="S143" i="3"/>
  <c r="R143" i="3"/>
  <c r="Q143" i="3"/>
  <c r="P143" i="3"/>
  <c r="T142" i="3"/>
  <c r="S142" i="3"/>
  <c r="R142" i="3"/>
  <c r="Q142" i="3"/>
  <c r="P142" i="3"/>
  <c r="T141" i="3"/>
  <c r="S141" i="3"/>
  <c r="R141" i="3"/>
  <c r="Q141" i="3"/>
  <c r="P141" i="3"/>
  <c r="T140" i="3"/>
  <c r="S140" i="3"/>
  <c r="R140" i="3"/>
  <c r="Q140" i="3"/>
  <c r="P140" i="3"/>
  <c r="T139" i="3"/>
  <c r="S139" i="3"/>
  <c r="R139" i="3"/>
  <c r="Q139" i="3"/>
  <c r="P139" i="3"/>
  <c r="T138" i="3"/>
  <c r="S138" i="3"/>
  <c r="R138" i="3"/>
  <c r="Q138" i="3"/>
  <c r="P138" i="3"/>
  <c r="T137" i="3"/>
  <c r="S137" i="3"/>
  <c r="R137" i="3"/>
  <c r="Q137" i="3"/>
  <c r="P137" i="3"/>
  <c r="T136" i="3"/>
  <c r="S136" i="3"/>
  <c r="R136" i="3"/>
  <c r="Q136" i="3"/>
  <c r="P136" i="3"/>
  <c r="T135" i="3"/>
  <c r="S135" i="3"/>
  <c r="R135" i="3"/>
  <c r="Q135" i="3"/>
  <c r="P135" i="3"/>
  <c r="T134" i="3"/>
  <c r="S134" i="3"/>
  <c r="R134" i="3"/>
  <c r="Q134" i="3"/>
  <c r="P134" i="3"/>
  <c r="T133" i="3"/>
  <c r="S133" i="3"/>
  <c r="R133" i="3"/>
  <c r="Q133" i="3"/>
  <c r="P133" i="3"/>
  <c r="T132" i="3"/>
  <c r="S132" i="3"/>
  <c r="R132" i="3"/>
  <c r="Q132" i="3"/>
  <c r="P132" i="3"/>
  <c r="T131" i="3"/>
  <c r="S131" i="3"/>
  <c r="R131" i="3"/>
  <c r="Q131" i="3"/>
  <c r="P131" i="3"/>
  <c r="T130" i="3"/>
  <c r="S130" i="3"/>
  <c r="R130" i="3"/>
  <c r="Q130" i="3"/>
  <c r="P130" i="3"/>
  <c r="T129" i="3"/>
  <c r="S129" i="3"/>
  <c r="R129" i="3"/>
  <c r="Q129" i="3"/>
  <c r="P129" i="3"/>
  <c r="T128" i="3"/>
  <c r="S128" i="3"/>
  <c r="R128" i="3"/>
  <c r="Q128" i="3"/>
  <c r="P128" i="3"/>
  <c r="T127" i="3"/>
  <c r="S127" i="3"/>
  <c r="R127" i="3"/>
  <c r="Q127" i="3"/>
  <c r="P127" i="3"/>
  <c r="T126" i="3"/>
  <c r="S126" i="3"/>
  <c r="R126" i="3"/>
  <c r="Q126" i="3"/>
  <c r="P126" i="3"/>
  <c r="T125" i="3"/>
  <c r="S125" i="3"/>
  <c r="R125" i="3"/>
  <c r="Q125" i="3"/>
  <c r="P125" i="3"/>
  <c r="T124" i="3"/>
  <c r="S124" i="3"/>
  <c r="R124" i="3"/>
  <c r="Q124" i="3"/>
  <c r="P124" i="3"/>
  <c r="T123" i="3"/>
  <c r="S123" i="3"/>
  <c r="R123" i="3"/>
  <c r="Q123" i="3"/>
  <c r="P123" i="3"/>
  <c r="T122" i="3"/>
  <c r="S122" i="3"/>
  <c r="R122" i="3"/>
  <c r="Q122" i="3"/>
  <c r="P122" i="3"/>
  <c r="T121" i="3"/>
  <c r="S121" i="3"/>
  <c r="R121" i="3"/>
  <c r="Q121" i="3"/>
  <c r="P121" i="3"/>
  <c r="T120" i="3"/>
  <c r="S120" i="3"/>
  <c r="R120" i="3"/>
  <c r="Q120" i="3"/>
  <c r="P120" i="3"/>
  <c r="T119" i="3"/>
  <c r="S119" i="3"/>
  <c r="R119" i="3"/>
  <c r="Q119" i="3"/>
  <c r="P119" i="3"/>
  <c r="T118" i="3"/>
  <c r="S118" i="3"/>
  <c r="R118" i="3"/>
  <c r="Q118" i="3"/>
  <c r="P118" i="3"/>
  <c r="T117" i="3"/>
  <c r="S117" i="3"/>
  <c r="R117" i="3"/>
  <c r="Q117" i="3"/>
  <c r="P117" i="3"/>
  <c r="T116" i="3"/>
  <c r="S116" i="3"/>
  <c r="R116" i="3"/>
  <c r="Q116" i="3"/>
  <c r="P116" i="3"/>
  <c r="T115" i="3"/>
  <c r="S115" i="3"/>
  <c r="R115" i="3"/>
  <c r="Q115" i="3"/>
  <c r="P115" i="3"/>
  <c r="T114" i="3"/>
  <c r="S114" i="3"/>
  <c r="R114" i="3"/>
  <c r="Q114" i="3"/>
  <c r="P114" i="3"/>
  <c r="T113" i="3"/>
  <c r="S113" i="3"/>
  <c r="R113" i="3"/>
  <c r="Q113" i="3"/>
  <c r="P113" i="3"/>
  <c r="T112" i="3"/>
  <c r="S112" i="3"/>
  <c r="R112" i="3"/>
  <c r="Q112" i="3"/>
  <c r="P112" i="3"/>
  <c r="T111" i="3"/>
  <c r="S111" i="3"/>
  <c r="R111" i="3"/>
  <c r="Q111" i="3"/>
  <c r="P111" i="3"/>
  <c r="T110" i="3"/>
  <c r="S110" i="3"/>
  <c r="R110" i="3"/>
  <c r="Q110" i="3"/>
  <c r="P110" i="3"/>
  <c r="T109" i="3"/>
  <c r="S109" i="3"/>
  <c r="R109" i="3"/>
  <c r="Q109" i="3"/>
  <c r="P109" i="3"/>
  <c r="T108" i="3"/>
  <c r="S108" i="3"/>
  <c r="R108" i="3"/>
  <c r="Q108" i="3"/>
  <c r="P108" i="3"/>
  <c r="T107" i="3"/>
  <c r="S107" i="3"/>
  <c r="R107" i="3"/>
  <c r="Q107" i="3"/>
  <c r="P107" i="3"/>
  <c r="T106" i="3"/>
  <c r="S106" i="3"/>
  <c r="R106" i="3"/>
  <c r="Q106" i="3"/>
  <c r="P106" i="3"/>
  <c r="T105" i="3"/>
  <c r="S105" i="3"/>
  <c r="R105" i="3"/>
  <c r="Q105" i="3"/>
  <c r="P105" i="3"/>
  <c r="T104" i="3"/>
  <c r="S104" i="3"/>
  <c r="R104" i="3"/>
  <c r="Q104" i="3"/>
  <c r="P104" i="3"/>
  <c r="T103" i="3"/>
  <c r="S103" i="3"/>
  <c r="R103" i="3"/>
  <c r="Q103" i="3"/>
  <c r="P103" i="3"/>
  <c r="T102" i="3"/>
  <c r="S102" i="3"/>
  <c r="R102" i="3"/>
  <c r="Q102" i="3"/>
  <c r="P102" i="3"/>
  <c r="T101" i="3"/>
  <c r="S101" i="3"/>
  <c r="R101" i="3"/>
  <c r="Q101" i="3"/>
  <c r="P101" i="3"/>
  <c r="T100" i="3"/>
  <c r="S100" i="3"/>
  <c r="R100" i="3"/>
  <c r="Q100" i="3"/>
  <c r="P100" i="3"/>
  <c r="T99" i="3"/>
  <c r="S99" i="3"/>
  <c r="R99" i="3"/>
  <c r="Q99" i="3"/>
  <c r="P99" i="3"/>
  <c r="T98" i="3"/>
  <c r="S98" i="3"/>
  <c r="R98" i="3"/>
  <c r="Q98" i="3"/>
  <c r="P98" i="3"/>
  <c r="T97" i="3"/>
  <c r="S97" i="3"/>
  <c r="R97" i="3"/>
  <c r="Q97" i="3"/>
  <c r="P97" i="3"/>
  <c r="T96" i="3"/>
  <c r="S96" i="3"/>
  <c r="R96" i="3"/>
  <c r="Q96" i="3"/>
  <c r="P96" i="3"/>
  <c r="T95" i="3"/>
  <c r="S95" i="3"/>
  <c r="R95" i="3"/>
  <c r="Q95" i="3"/>
  <c r="P95" i="3"/>
  <c r="T94" i="3"/>
  <c r="S94" i="3"/>
  <c r="R94" i="3"/>
  <c r="Q94" i="3"/>
  <c r="P94" i="3"/>
  <c r="T93" i="3"/>
  <c r="S93" i="3"/>
  <c r="R93" i="3"/>
  <c r="Q93" i="3"/>
  <c r="P93" i="3"/>
  <c r="T92" i="3"/>
  <c r="S92" i="3"/>
  <c r="R92" i="3"/>
  <c r="Q92" i="3"/>
  <c r="P92" i="3"/>
  <c r="T91" i="3"/>
  <c r="S91" i="3"/>
  <c r="R91" i="3"/>
  <c r="Q91" i="3"/>
  <c r="P91" i="3"/>
  <c r="T90" i="3"/>
  <c r="S90" i="3"/>
  <c r="R90" i="3"/>
  <c r="Q90" i="3"/>
  <c r="P90" i="3"/>
  <c r="T89" i="3"/>
  <c r="S89" i="3"/>
  <c r="R89" i="3"/>
  <c r="Q89" i="3"/>
  <c r="P89" i="3"/>
  <c r="T88" i="3"/>
  <c r="S88" i="3"/>
  <c r="R88" i="3"/>
  <c r="Q88" i="3"/>
  <c r="P88" i="3"/>
  <c r="T87" i="3"/>
  <c r="S87" i="3"/>
  <c r="R87" i="3"/>
  <c r="Q87" i="3"/>
  <c r="P87" i="3"/>
  <c r="T86" i="3"/>
  <c r="S86" i="3"/>
  <c r="R86" i="3"/>
  <c r="Q86" i="3"/>
  <c r="P86" i="3"/>
  <c r="T85" i="3"/>
  <c r="S85" i="3"/>
  <c r="R85" i="3"/>
  <c r="Q85" i="3"/>
  <c r="P85" i="3"/>
  <c r="T84" i="3"/>
  <c r="S84" i="3"/>
  <c r="R84" i="3"/>
  <c r="Q84" i="3"/>
  <c r="P84" i="3"/>
  <c r="T83" i="3"/>
  <c r="S83" i="3"/>
  <c r="R83" i="3"/>
  <c r="Q83" i="3"/>
  <c r="P83" i="3"/>
  <c r="T82" i="3"/>
  <c r="S82" i="3"/>
  <c r="R82" i="3"/>
  <c r="Q82" i="3"/>
  <c r="P82" i="3"/>
  <c r="T81" i="3"/>
  <c r="S81" i="3"/>
  <c r="R81" i="3"/>
  <c r="Q81" i="3"/>
  <c r="P81" i="3"/>
  <c r="T80" i="3"/>
  <c r="S80" i="3"/>
  <c r="R80" i="3"/>
  <c r="Q80" i="3"/>
  <c r="P80" i="3"/>
  <c r="T79" i="3"/>
  <c r="S79" i="3"/>
  <c r="R79" i="3"/>
  <c r="Q79" i="3"/>
  <c r="P79" i="3"/>
  <c r="T78" i="3"/>
  <c r="S78" i="3"/>
  <c r="R78" i="3"/>
  <c r="Q78" i="3"/>
  <c r="P78" i="3"/>
  <c r="T77" i="3"/>
  <c r="S77" i="3"/>
  <c r="R77" i="3"/>
  <c r="Q77" i="3"/>
  <c r="P77" i="3"/>
  <c r="T76" i="3"/>
  <c r="S76" i="3"/>
  <c r="R76" i="3"/>
  <c r="Q76" i="3"/>
  <c r="P76" i="3"/>
  <c r="T75" i="3"/>
  <c r="S75" i="3"/>
  <c r="R75" i="3"/>
  <c r="Q75" i="3"/>
  <c r="P75" i="3"/>
  <c r="T74" i="3"/>
  <c r="S74" i="3"/>
  <c r="R74" i="3"/>
  <c r="Q74" i="3"/>
  <c r="P74" i="3"/>
  <c r="T73" i="3"/>
  <c r="S73" i="3"/>
  <c r="R73" i="3"/>
  <c r="Q73" i="3"/>
  <c r="P73" i="3"/>
  <c r="T72" i="3"/>
  <c r="S72" i="3"/>
  <c r="R72" i="3"/>
  <c r="Q72" i="3"/>
  <c r="P72" i="3"/>
  <c r="T71" i="3"/>
  <c r="S71" i="3"/>
  <c r="R71" i="3"/>
  <c r="Q71" i="3"/>
  <c r="P71" i="3"/>
  <c r="T70" i="3"/>
  <c r="S70" i="3"/>
  <c r="R70" i="3"/>
  <c r="Q70" i="3"/>
  <c r="P70" i="3"/>
  <c r="T69" i="3"/>
  <c r="S69" i="3"/>
  <c r="R69" i="3"/>
  <c r="Q69" i="3"/>
  <c r="P69" i="3"/>
  <c r="T68" i="3"/>
  <c r="S68" i="3"/>
  <c r="R68" i="3"/>
  <c r="Q68" i="3"/>
  <c r="P68" i="3"/>
  <c r="T67" i="3"/>
  <c r="S67" i="3"/>
  <c r="R67" i="3"/>
  <c r="Q67" i="3"/>
  <c r="P67" i="3"/>
  <c r="T66" i="3"/>
  <c r="S66" i="3"/>
  <c r="R66" i="3"/>
  <c r="Q66" i="3"/>
  <c r="P66" i="3"/>
  <c r="T65" i="3"/>
  <c r="S65" i="3"/>
  <c r="R65" i="3"/>
  <c r="Q65" i="3"/>
  <c r="P65" i="3"/>
  <c r="T64" i="3"/>
  <c r="S64" i="3"/>
  <c r="R64" i="3"/>
  <c r="Q64" i="3"/>
  <c r="P64" i="3"/>
  <c r="T63" i="3"/>
  <c r="S63" i="3"/>
  <c r="R63" i="3"/>
  <c r="Q63" i="3"/>
  <c r="P63" i="3"/>
  <c r="T62" i="3"/>
  <c r="S62" i="3"/>
  <c r="R62" i="3"/>
  <c r="Q62" i="3"/>
  <c r="P62" i="3"/>
  <c r="T61" i="3"/>
  <c r="S61" i="3"/>
  <c r="R61" i="3"/>
  <c r="Q61" i="3"/>
  <c r="P61" i="3"/>
  <c r="T60" i="3"/>
  <c r="S60" i="3"/>
  <c r="R60" i="3"/>
  <c r="Q60" i="3"/>
  <c r="P60" i="3"/>
  <c r="T59" i="3"/>
  <c r="S59" i="3"/>
  <c r="R59" i="3"/>
  <c r="Q59" i="3"/>
  <c r="P59" i="3"/>
  <c r="T58" i="3"/>
  <c r="S58" i="3"/>
  <c r="R58" i="3"/>
  <c r="Q58" i="3"/>
  <c r="P58" i="3"/>
  <c r="T57" i="3"/>
  <c r="S57" i="3"/>
  <c r="R57" i="3"/>
  <c r="Q57" i="3"/>
  <c r="P57" i="3"/>
  <c r="T56" i="3"/>
  <c r="S56" i="3"/>
  <c r="R56" i="3"/>
  <c r="Q56" i="3"/>
  <c r="P56" i="3"/>
  <c r="T55" i="3"/>
  <c r="S55" i="3"/>
  <c r="R55" i="3"/>
  <c r="Q55" i="3"/>
  <c r="P55" i="3"/>
  <c r="T54" i="3"/>
  <c r="S54" i="3"/>
  <c r="R54" i="3"/>
  <c r="Q54" i="3"/>
  <c r="P54" i="3"/>
  <c r="T53" i="3"/>
  <c r="S53" i="3"/>
  <c r="R53" i="3"/>
  <c r="Q53" i="3"/>
  <c r="P53" i="3"/>
  <c r="T52" i="3"/>
  <c r="S52" i="3"/>
  <c r="R52" i="3"/>
  <c r="Q52" i="3"/>
  <c r="P52" i="3"/>
  <c r="T51" i="3"/>
  <c r="S51" i="3"/>
  <c r="R51" i="3"/>
  <c r="Q51" i="3"/>
  <c r="P51" i="3"/>
  <c r="T50" i="3"/>
  <c r="S50" i="3"/>
  <c r="R50" i="3"/>
  <c r="Q50" i="3"/>
  <c r="P50" i="3"/>
  <c r="T49" i="3"/>
  <c r="S49" i="3"/>
  <c r="R49" i="3"/>
  <c r="Q49" i="3"/>
  <c r="P49" i="3"/>
  <c r="T48" i="3"/>
  <c r="S48" i="3"/>
  <c r="R48" i="3"/>
  <c r="Q48" i="3"/>
  <c r="P48" i="3"/>
  <c r="T47" i="3"/>
  <c r="S47" i="3"/>
  <c r="R47" i="3"/>
  <c r="Q47" i="3"/>
  <c r="P47" i="3"/>
  <c r="T46" i="3"/>
  <c r="S46" i="3"/>
  <c r="R46" i="3"/>
  <c r="Q46" i="3"/>
  <c r="P46" i="3"/>
  <c r="T45" i="3"/>
  <c r="S45" i="3"/>
  <c r="R45" i="3"/>
  <c r="Q45" i="3"/>
  <c r="P45" i="3"/>
  <c r="T44" i="3"/>
  <c r="S44" i="3"/>
  <c r="R44" i="3"/>
  <c r="Q44" i="3"/>
  <c r="P44" i="3"/>
  <c r="T43" i="3"/>
  <c r="S43" i="3"/>
  <c r="R43" i="3"/>
  <c r="Q43" i="3"/>
  <c r="P43" i="3"/>
  <c r="T42" i="3"/>
  <c r="S42" i="3"/>
  <c r="R42" i="3"/>
  <c r="Q42" i="3"/>
  <c r="P42" i="3"/>
  <c r="T41" i="3"/>
  <c r="S41" i="3"/>
  <c r="R41" i="3"/>
  <c r="Q41" i="3"/>
  <c r="P41" i="3"/>
  <c r="T40" i="3"/>
  <c r="S40" i="3"/>
  <c r="R40" i="3"/>
  <c r="Q40" i="3"/>
  <c r="P40" i="3"/>
  <c r="T39" i="3"/>
  <c r="S39" i="3"/>
  <c r="R39" i="3"/>
  <c r="Q39" i="3"/>
  <c r="P39" i="3"/>
  <c r="T38" i="3"/>
  <c r="S38" i="3"/>
  <c r="R38" i="3"/>
  <c r="Q38" i="3"/>
  <c r="P38" i="3"/>
  <c r="T37" i="3"/>
  <c r="S37" i="3"/>
  <c r="R37" i="3"/>
  <c r="Q37" i="3"/>
  <c r="P37" i="3"/>
  <c r="T36" i="3"/>
  <c r="S36" i="3"/>
  <c r="R36" i="3"/>
  <c r="Q36" i="3"/>
  <c r="P36" i="3"/>
  <c r="T35" i="3"/>
  <c r="S35" i="3"/>
  <c r="R35" i="3"/>
  <c r="Q35" i="3"/>
  <c r="P35" i="3"/>
  <c r="T34" i="3"/>
  <c r="S34" i="3"/>
  <c r="R34" i="3"/>
  <c r="Q34" i="3"/>
  <c r="P34" i="3"/>
  <c r="T33" i="3"/>
  <c r="S33" i="3"/>
  <c r="R33" i="3"/>
  <c r="Q33" i="3"/>
  <c r="P33" i="3"/>
  <c r="T32" i="3"/>
  <c r="S32" i="3"/>
  <c r="R32" i="3"/>
  <c r="Q32" i="3"/>
  <c r="P32" i="3"/>
  <c r="T31" i="3"/>
  <c r="S31" i="3"/>
  <c r="R31" i="3"/>
  <c r="Q31" i="3"/>
  <c r="P31" i="3"/>
  <c r="T30" i="3"/>
  <c r="S30" i="3"/>
  <c r="R30" i="3"/>
  <c r="Q30" i="3"/>
  <c r="P30" i="3"/>
  <c r="T29" i="3"/>
  <c r="S29" i="3"/>
  <c r="R29" i="3"/>
  <c r="Q29" i="3"/>
  <c r="P29" i="3"/>
  <c r="T28" i="3"/>
  <c r="S28" i="3"/>
  <c r="R28" i="3"/>
  <c r="Q28" i="3"/>
  <c r="P28" i="3"/>
  <c r="T27" i="3"/>
  <c r="S27" i="3"/>
  <c r="R27" i="3"/>
  <c r="Q27" i="3"/>
  <c r="P27" i="3"/>
  <c r="T26" i="3"/>
  <c r="S26" i="3"/>
  <c r="R26" i="3"/>
  <c r="Q26" i="3"/>
  <c r="P26" i="3"/>
  <c r="T25" i="3"/>
  <c r="S25" i="3"/>
  <c r="R25" i="3"/>
  <c r="Q25" i="3"/>
  <c r="P25" i="3"/>
  <c r="T24" i="3"/>
  <c r="S24" i="3"/>
  <c r="R24" i="3"/>
  <c r="Q24" i="3"/>
  <c r="P24" i="3"/>
  <c r="T23" i="3"/>
  <c r="S23" i="3"/>
  <c r="R23" i="3"/>
  <c r="Q23" i="3"/>
  <c r="P23" i="3"/>
  <c r="T22" i="3"/>
  <c r="S22" i="3"/>
  <c r="R22" i="3"/>
  <c r="Q22" i="3"/>
  <c r="P22" i="3"/>
  <c r="T21" i="3"/>
  <c r="S21" i="3"/>
  <c r="R21" i="3"/>
  <c r="Q21" i="3"/>
  <c r="P21" i="3"/>
  <c r="T20" i="3"/>
  <c r="S20" i="3"/>
  <c r="R20" i="3"/>
  <c r="Q20" i="3"/>
  <c r="P20" i="3"/>
  <c r="T19" i="3"/>
  <c r="S19" i="3"/>
  <c r="R19" i="3"/>
  <c r="Q19" i="3"/>
  <c r="P19" i="3"/>
  <c r="T18" i="3"/>
  <c r="S18" i="3"/>
  <c r="R18" i="3"/>
  <c r="Q18" i="3"/>
  <c r="P18" i="3"/>
  <c r="T17" i="3"/>
  <c r="S17" i="3"/>
  <c r="R17" i="3"/>
  <c r="Q17" i="3"/>
  <c r="P17" i="3"/>
  <c r="T16" i="3"/>
  <c r="S16" i="3"/>
  <c r="R16" i="3"/>
  <c r="Q16" i="3"/>
  <c r="P16" i="3"/>
  <c r="T15" i="3"/>
  <c r="S15" i="3"/>
  <c r="R15" i="3"/>
  <c r="Q15" i="3"/>
  <c r="P15" i="3"/>
  <c r="T14" i="3"/>
  <c r="S14" i="3"/>
  <c r="R14" i="3"/>
  <c r="Q14" i="3"/>
  <c r="P14" i="3"/>
  <c r="T13" i="3"/>
  <c r="S13" i="3"/>
  <c r="R13" i="3"/>
  <c r="Q13" i="3"/>
  <c r="P13" i="3"/>
  <c r="T12" i="3"/>
  <c r="S12" i="3"/>
  <c r="R12" i="3"/>
  <c r="Q12" i="3"/>
  <c r="P12" i="3"/>
  <c r="T11" i="3"/>
  <c r="S11" i="3"/>
  <c r="R11" i="3"/>
  <c r="Q11" i="3"/>
  <c r="P11" i="3"/>
  <c r="T10" i="3"/>
  <c r="S10" i="3"/>
  <c r="R10" i="3"/>
  <c r="Q10" i="3"/>
  <c r="P10" i="3"/>
  <c r="T9" i="3"/>
  <c r="S9" i="3"/>
  <c r="R9" i="3"/>
  <c r="Q9" i="3"/>
  <c r="P9" i="3"/>
  <c r="T8" i="3"/>
  <c r="S8" i="3"/>
  <c r="R8" i="3"/>
  <c r="Q8" i="3"/>
  <c r="P8" i="3"/>
  <c r="T7" i="3"/>
  <c r="S7" i="3"/>
  <c r="R7" i="3"/>
  <c r="Q7" i="3"/>
  <c r="P7" i="3"/>
  <c r="T6" i="3"/>
  <c r="S6" i="3"/>
  <c r="R6" i="3"/>
  <c r="Q6" i="3"/>
  <c r="P6" i="3"/>
  <c r="T5" i="3"/>
  <c r="S5" i="3"/>
  <c r="R5" i="3"/>
  <c r="Q5" i="3"/>
  <c r="F10" i="1" s="1"/>
  <c r="P5" i="3"/>
  <c r="T4" i="3"/>
  <c r="S4" i="3"/>
  <c r="R4" i="3"/>
  <c r="F8" i="1" s="1"/>
  <c r="Q4" i="3"/>
  <c r="P4" i="3"/>
  <c r="T3" i="3"/>
  <c r="S3" i="3"/>
  <c r="R3" i="3"/>
  <c r="Q3" i="3"/>
  <c r="P3" i="3"/>
  <c r="T2" i="3"/>
  <c r="S2" i="3"/>
  <c r="R2" i="3"/>
  <c r="Q2" i="3"/>
  <c r="P2" i="3"/>
  <c r="F7" i="1"/>
  <c r="F6" i="1"/>
  <c r="F5" i="1"/>
  <c r="C5" i="1"/>
  <c r="F2" i="4" l="1"/>
  <c r="F9" i="1"/>
  <c r="V61" i="4"/>
  <c r="C13" i="1"/>
  <c r="C7" i="1"/>
  <c r="Z1" i="4"/>
  <c r="C9" i="2" s="1"/>
  <c r="C6" i="1" s="1"/>
  <c r="N3" i="4"/>
  <c r="C16" i="1"/>
  <c r="C14" i="1"/>
  <c r="C10" i="1"/>
  <c r="C8" i="1"/>
  <c r="C15" i="1"/>
  <c r="C9" i="1"/>
  <c r="B3" i="4"/>
  <c r="R3" i="4"/>
  <c r="X5" i="4"/>
  <c r="U6" i="4"/>
  <c r="R7" i="4"/>
  <c r="S8" i="4"/>
  <c r="B11" i="4"/>
  <c r="R11" i="4"/>
  <c r="W12" i="4"/>
  <c r="T13" i="4"/>
  <c r="B15" i="4"/>
  <c r="R15" i="4"/>
  <c r="S16" i="4"/>
  <c r="B19" i="4"/>
  <c r="X21" i="4"/>
  <c r="U22" i="4"/>
  <c r="R23" i="4"/>
  <c r="X25" i="4"/>
  <c r="Q26" i="4"/>
  <c r="V27" i="4"/>
  <c r="S28" i="4"/>
  <c r="X33" i="4"/>
  <c r="V34" i="4"/>
  <c r="Q38" i="4"/>
  <c r="X45" i="4"/>
  <c r="X49" i="4"/>
  <c r="W66" i="4"/>
  <c r="Q68" i="4"/>
  <c r="V86" i="4"/>
  <c r="B2" i="4"/>
  <c r="R2" i="4"/>
  <c r="V2" i="4" s="1"/>
  <c r="S3" i="4"/>
  <c r="W3" i="4"/>
  <c r="T4" i="4"/>
  <c r="X4" i="4"/>
  <c r="Q5" i="4"/>
  <c r="U5" i="4"/>
  <c r="B6" i="4"/>
  <c r="R6" i="4"/>
  <c r="V6" i="4"/>
  <c r="S7" i="4"/>
  <c r="W7" i="4"/>
  <c r="T8" i="4"/>
  <c r="X8" i="4"/>
  <c r="Q9" i="4"/>
  <c r="U9" i="4"/>
  <c r="B10" i="4"/>
  <c r="R10" i="4"/>
  <c r="V10" i="4"/>
  <c r="S11" i="4"/>
  <c r="W11" i="4"/>
  <c r="T12" i="4"/>
  <c r="X12" i="4"/>
  <c r="Q13" i="4"/>
  <c r="U13" i="4"/>
  <c r="B14" i="4"/>
  <c r="R14" i="4"/>
  <c r="V14" i="4"/>
  <c r="S15" i="4"/>
  <c r="W15" i="4"/>
  <c r="T16" i="4"/>
  <c r="X16" i="4"/>
  <c r="Q17" i="4"/>
  <c r="U17" i="4"/>
  <c r="B18" i="4"/>
  <c r="R18" i="4"/>
  <c r="V18" i="4"/>
  <c r="S19" i="4"/>
  <c r="W19" i="4"/>
  <c r="T20" i="4"/>
  <c r="X20" i="4"/>
  <c r="Q21" i="4"/>
  <c r="U21" i="4"/>
  <c r="B22" i="4"/>
  <c r="R22" i="4"/>
  <c r="V22" i="4"/>
  <c r="S23" i="4"/>
  <c r="W23" i="4"/>
  <c r="T24" i="4"/>
  <c r="X24" i="4"/>
  <c r="Q25" i="4"/>
  <c r="U25" i="4"/>
  <c r="B26" i="4"/>
  <c r="R26" i="4"/>
  <c r="V26" i="4"/>
  <c r="S27" i="4"/>
  <c r="W27" i="4"/>
  <c r="T28" i="4"/>
  <c r="X28" i="4"/>
  <c r="Q29" i="4"/>
  <c r="U29" i="4"/>
  <c r="B30" i="4"/>
  <c r="R30" i="4"/>
  <c r="V30" i="4"/>
  <c r="V31" i="4"/>
  <c r="S32" i="4"/>
  <c r="Q33" i="4"/>
  <c r="B34" i="4"/>
  <c r="Q34" i="4"/>
  <c r="B35" i="4"/>
  <c r="S36" i="4"/>
  <c r="U38" i="4"/>
  <c r="S40" i="4"/>
  <c r="U42" i="4"/>
  <c r="S44" i="4"/>
  <c r="U46" i="4"/>
  <c r="S48" i="4"/>
  <c r="V50" i="4"/>
  <c r="B53" i="4"/>
  <c r="V53" i="4"/>
  <c r="B61" i="4"/>
  <c r="X101" i="4"/>
  <c r="T101" i="4"/>
  <c r="W100" i="4"/>
  <c r="S100" i="4"/>
  <c r="V99" i="4"/>
  <c r="R99" i="4"/>
  <c r="B99" i="4"/>
  <c r="U98" i="4"/>
  <c r="Q98" i="4"/>
  <c r="X97" i="4"/>
  <c r="T97" i="4"/>
  <c r="W96" i="4"/>
  <c r="S96" i="4"/>
  <c r="V95" i="4"/>
  <c r="R95" i="4"/>
  <c r="B95" i="4"/>
  <c r="U94" i="4"/>
  <c r="Q94" i="4"/>
  <c r="X93" i="4"/>
  <c r="T93" i="4"/>
  <c r="W92" i="4"/>
  <c r="S92" i="4"/>
  <c r="V91" i="4"/>
  <c r="R91" i="4"/>
  <c r="B91" i="4"/>
  <c r="U90" i="4"/>
  <c r="Q90" i="4"/>
  <c r="X89" i="4"/>
  <c r="T89" i="4"/>
  <c r="W88" i="4"/>
  <c r="S88" i="4"/>
  <c r="V87" i="4"/>
  <c r="R87" i="4"/>
  <c r="B87" i="4"/>
  <c r="U86" i="4"/>
  <c r="Q86" i="4"/>
  <c r="X85" i="4"/>
  <c r="T85" i="4"/>
  <c r="W84" i="4"/>
  <c r="S84" i="4"/>
  <c r="V83" i="4"/>
  <c r="R83" i="4"/>
  <c r="B83" i="4"/>
  <c r="U82" i="4"/>
  <c r="Q82" i="4"/>
  <c r="X81" i="4"/>
  <c r="T81" i="4"/>
  <c r="W80" i="4"/>
  <c r="S80" i="4"/>
  <c r="V79" i="4"/>
  <c r="R79" i="4"/>
  <c r="B79" i="4"/>
  <c r="U78" i="4"/>
  <c r="Q78" i="4"/>
  <c r="X77" i="4"/>
  <c r="T77" i="4"/>
  <c r="W76" i="4"/>
  <c r="S76" i="4"/>
  <c r="V75" i="4"/>
  <c r="R75" i="4"/>
  <c r="B75" i="4"/>
  <c r="U74" i="4"/>
  <c r="Q74" i="4"/>
  <c r="W101" i="4"/>
  <c r="S101" i="4"/>
  <c r="V100" i="4"/>
  <c r="R100" i="4"/>
  <c r="B100" i="4"/>
  <c r="U99" i="4"/>
  <c r="Q99" i="4"/>
  <c r="X98" i="4"/>
  <c r="T98" i="4"/>
  <c r="W97" i="4"/>
  <c r="S97" i="4"/>
  <c r="V96" i="4"/>
  <c r="R96" i="4"/>
  <c r="B96" i="4"/>
  <c r="U95" i="4"/>
  <c r="Q95" i="4"/>
  <c r="X94" i="4"/>
  <c r="T94" i="4"/>
  <c r="W93" i="4"/>
  <c r="S93" i="4"/>
  <c r="V92" i="4"/>
  <c r="R92" i="4"/>
  <c r="B92" i="4"/>
  <c r="U91" i="4"/>
  <c r="Q91" i="4"/>
  <c r="X90" i="4"/>
  <c r="T90" i="4"/>
  <c r="W89" i="4"/>
  <c r="S89" i="4"/>
  <c r="V88" i="4"/>
  <c r="R88" i="4"/>
  <c r="B88" i="4"/>
  <c r="U87" i="4"/>
  <c r="Q87" i="4"/>
  <c r="X86" i="4"/>
  <c r="T86" i="4"/>
  <c r="W85" i="4"/>
  <c r="S85" i="4"/>
  <c r="V84" i="4"/>
  <c r="R84" i="4"/>
  <c r="B84" i="4"/>
  <c r="U83" i="4"/>
  <c r="Q83" i="4"/>
  <c r="X82" i="4"/>
  <c r="T82" i="4"/>
  <c r="W81" i="4"/>
  <c r="S81" i="4"/>
  <c r="V80" i="4"/>
  <c r="R80" i="4"/>
  <c r="B80" i="4"/>
  <c r="U79" i="4"/>
  <c r="Q79" i="4"/>
  <c r="X78" i="4"/>
  <c r="T78" i="4"/>
  <c r="W77" i="4"/>
  <c r="S77" i="4"/>
  <c r="V76" i="4"/>
  <c r="R76" i="4"/>
  <c r="B76" i="4"/>
  <c r="U75" i="4"/>
  <c r="Q75" i="4"/>
  <c r="X74" i="4"/>
  <c r="T74" i="4"/>
  <c r="W73" i="4"/>
  <c r="V101" i="4"/>
  <c r="X100" i="4"/>
  <c r="T99" i="4"/>
  <c r="W98" i="4"/>
  <c r="R97" i="4"/>
  <c r="T96" i="4"/>
  <c r="X95" i="4"/>
  <c r="S94" i="4"/>
  <c r="V93" i="4"/>
  <c r="X92" i="4"/>
  <c r="T91" i="4"/>
  <c r="W90" i="4"/>
  <c r="R89" i="4"/>
  <c r="T88" i="4"/>
  <c r="X87" i="4"/>
  <c r="S86" i="4"/>
  <c r="V85" i="4"/>
  <c r="X84" i="4"/>
  <c r="T83" i="4"/>
  <c r="W82" i="4"/>
  <c r="R81" i="4"/>
  <c r="T80" i="4"/>
  <c r="X79" i="4"/>
  <c r="S78" i="4"/>
  <c r="V77" i="4"/>
  <c r="X76" i="4"/>
  <c r="T75" i="4"/>
  <c r="W74" i="4"/>
  <c r="U73" i="4"/>
  <c r="Q73" i="4"/>
  <c r="X72" i="4"/>
  <c r="T72" i="4"/>
  <c r="W71" i="4"/>
  <c r="S71" i="4"/>
  <c r="V70" i="4"/>
  <c r="R70" i="4"/>
  <c r="B70" i="4"/>
  <c r="U69" i="4"/>
  <c r="Q69" i="4"/>
  <c r="X68" i="4"/>
  <c r="T68" i="4"/>
  <c r="W67" i="4"/>
  <c r="S67" i="4"/>
  <c r="V66" i="4"/>
  <c r="R66" i="4"/>
  <c r="B66" i="4"/>
  <c r="U65" i="4"/>
  <c r="Q65" i="4"/>
  <c r="X64" i="4"/>
  <c r="T64" i="4"/>
  <c r="W63" i="4"/>
  <c r="S63" i="4"/>
  <c r="V62" i="4"/>
  <c r="R62" i="4"/>
  <c r="B62" i="4"/>
  <c r="U61" i="4"/>
  <c r="Q61" i="4"/>
  <c r="X60" i="4"/>
  <c r="T60" i="4"/>
  <c r="W59" i="4"/>
  <c r="S59" i="4"/>
  <c r="V58" i="4"/>
  <c r="R58" i="4"/>
  <c r="B58" i="4"/>
  <c r="U57" i="4"/>
  <c r="Q57" i="4"/>
  <c r="X56" i="4"/>
  <c r="T56" i="4"/>
  <c r="W55" i="4"/>
  <c r="S55" i="4"/>
  <c r="V54" i="4"/>
  <c r="R54" i="4"/>
  <c r="B54" i="4"/>
  <c r="U53" i="4"/>
  <c r="Q53" i="4"/>
  <c r="X52" i="4"/>
  <c r="T52" i="4"/>
  <c r="U101" i="4"/>
  <c r="U100" i="4"/>
  <c r="S99" i="4"/>
  <c r="V98" i="4"/>
  <c r="B98" i="4"/>
  <c r="Q97" i="4"/>
  <c r="B97" i="4"/>
  <c r="Q96" i="4"/>
  <c r="W95" i="4"/>
  <c r="R94" i="4"/>
  <c r="U93" i="4"/>
  <c r="U92" i="4"/>
  <c r="S91" i="4"/>
  <c r="V90" i="4"/>
  <c r="B90" i="4"/>
  <c r="Q89" i="4"/>
  <c r="B89" i="4"/>
  <c r="Q88" i="4"/>
  <c r="W87" i="4"/>
  <c r="R86" i="4"/>
  <c r="U85" i="4"/>
  <c r="U84" i="4"/>
  <c r="S83" i="4"/>
  <c r="V82" i="4"/>
  <c r="B82" i="4"/>
  <c r="Q81" i="4"/>
  <c r="B81" i="4"/>
  <c r="Q80" i="4"/>
  <c r="W79" i="4"/>
  <c r="R78" i="4"/>
  <c r="U77" i="4"/>
  <c r="U76" i="4"/>
  <c r="S75" i="4"/>
  <c r="V74" i="4"/>
  <c r="B74" i="4"/>
  <c r="T73" i="4"/>
  <c r="W72" i="4"/>
  <c r="S72" i="4"/>
  <c r="V71" i="4"/>
  <c r="R71" i="4"/>
  <c r="B71" i="4"/>
  <c r="U70" i="4"/>
  <c r="Q70" i="4"/>
  <c r="X69" i="4"/>
  <c r="T69" i="4"/>
  <c r="W68" i="4"/>
  <c r="S68" i="4"/>
  <c r="V67" i="4"/>
  <c r="R67" i="4"/>
  <c r="B67" i="4"/>
  <c r="U66" i="4"/>
  <c r="Q66" i="4"/>
  <c r="X65" i="4"/>
  <c r="T65" i="4"/>
  <c r="W64" i="4"/>
  <c r="S64" i="4"/>
  <c r="V63" i="4"/>
  <c r="R63" i="4"/>
  <c r="B63" i="4"/>
  <c r="U62" i="4"/>
  <c r="Q62" i="4"/>
  <c r="X61" i="4"/>
  <c r="T61" i="4"/>
  <c r="W60" i="4"/>
  <c r="S60" i="4"/>
  <c r="V59" i="4"/>
  <c r="R59" i="4"/>
  <c r="B59" i="4"/>
  <c r="U58" i="4"/>
  <c r="Q58" i="4"/>
  <c r="X57" i="4"/>
  <c r="T57" i="4"/>
  <c r="W56" i="4"/>
  <c r="S56" i="4"/>
  <c r="V55" i="4"/>
  <c r="R55" i="4"/>
  <c r="B55" i="4"/>
  <c r="U54" i="4"/>
  <c r="Q54" i="4"/>
  <c r="X53" i="4"/>
  <c r="T53" i="4"/>
  <c r="W52" i="4"/>
  <c r="S52" i="4"/>
  <c r="V51" i="4"/>
  <c r="R51" i="4"/>
  <c r="B51" i="4"/>
  <c r="U50" i="4"/>
  <c r="R101" i="4"/>
  <c r="T100" i="4"/>
  <c r="X99" i="4"/>
  <c r="S98" i="4"/>
  <c r="V97" i="4"/>
  <c r="X96" i="4"/>
  <c r="T95" i="4"/>
  <c r="W94" i="4"/>
  <c r="R93" i="4"/>
  <c r="T92" i="4"/>
  <c r="X91" i="4"/>
  <c r="S90" i="4"/>
  <c r="V89" i="4"/>
  <c r="X88" i="4"/>
  <c r="T87" i="4"/>
  <c r="W86" i="4"/>
  <c r="R85" i="4"/>
  <c r="T84" i="4"/>
  <c r="X83" i="4"/>
  <c r="S82" i="4"/>
  <c r="V81" i="4"/>
  <c r="X80" i="4"/>
  <c r="T79" i="4"/>
  <c r="W78" i="4"/>
  <c r="R77" i="4"/>
  <c r="T76" i="4"/>
  <c r="X75" i="4"/>
  <c r="S74" i="4"/>
  <c r="X73" i="4"/>
  <c r="S73" i="4"/>
  <c r="V72" i="4"/>
  <c r="R72" i="4"/>
  <c r="B72" i="4"/>
  <c r="U71" i="4"/>
  <c r="Q71" i="4"/>
  <c r="X70" i="4"/>
  <c r="T70" i="4"/>
  <c r="W69" i="4"/>
  <c r="S69" i="4"/>
  <c r="V68" i="4"/>
  <c r="R68" i="4"/>
  <c r="Q101" i="4"/>
  <c r="B101" i="4"/>
  <c r="W99" i="4"/>
  <c r="U97" i="4"/>
  <c r="U96" i="4"/>
  <c r="R90" i="4"/>
  <c r="Q85" i="4"/>
  <c r="B85" i="4"/>
  <c r="W83" i="4"/>
  <c r="U81" i="4"/>
  <c r="U80" i="4"/>
  <c r="R74" i="4"/>
  <c r="U72" i="4"/>
  <c r="V69" i="4"/>
  <c r="X67" i="4"/>
  <c r="T66" i="4"/>
  <c r="W65" i="4"/>
  <c r="R64" i="4"/>
  <c r="T63" i="4"/>
  <c r="X62" i="4"/>
  <c r="S61" i="4"/>
  <c r="V60" i="4"/>
  <c r="X59" i="4"/>
  <c r="T58" i="4"/>
  <c r="W57" i="4"/>
  <c r="R56" i="4"/>
  <c r="T55" i="4"/>
  <c r="X54" i="4"/>
  <c r="S53" i="4"/>
  <c r="V52" i="4"/>
  <c r="B52" i="4"/>
  <c r="T51" i="4"/>
  <c r="T50" i="4"/>
  <c r="W49" i="4"/>
  <c r="S49" i="4"/>
  <c r="V48" i="4"/>
  <c r="R48" i="4"/>
  <c r="B48" i="4"/>
  <c r="U47" i="4"/>
  <c r="Q47" i="4"/>
  <c r="X46" i="4"/>
  <c r="T46" i="4"/>
  <c r="W45" i="4"/>
  <c r="S45" i="4"/>
  <c r="V44" i="4"/>
  <c r="R44" i="4"/>
  <c r="B44" i="4"/>
  <c r="U43" i="4"/>
  <c r="Q43" i="4"/>
  <c r="X42" i="4"/>
  <c r="T42" i="4"/>
  <c r="W41" i="4"/>
  <c r="S41" i="4"/>
  <c r="V40" i="4"/>
  <c r="R40" i="4"/>
  <c r="B40" i="4"/>
  <c r="U39" i="4"/>
  <c r="Q39" i="4"/>
  <c r="X38" i="4"/>
  <c r="T38" i="4"/>
  <c r="W37" i="4"/>
  <c r="S37" i="4"/>
  <c r="V36" i="4"/>
  <c r="R36" i="4"/>
  <c r="B36" i="4"/>
  <c r="U35" i="4"/>
  <c r="Q35" i="4"/>
  <c r="X34" i="4"/>
  <c r="T34" i="4"/>
  <c r="W33" i="4"/>
  <c r="S33" i="4"/>
  <c r="V32" i="4"/>
  <c r="R32" i="4"/>
  <c r="B32" i="4"/>
  <c r="U31" i="4"/>
  <c r="Q31" i="4"/>
  <c r="X30" i="4"/>
  <c r="Q100" i="4"/>
  <c r="V94" i="4"/>
  <c r="B94" i="4"/>
  <c r="S87" i="4"/>
  <c r="Q84" i="4"/>
  <c r="V78" i="4"/>
  <c r="B78" i="4"/>
  <c r="Q72" i="4"/>
  <c r="X71" i="4"/>
  <c r="W70" i="4"/>
  <c r="R69" i="4"/>
  <c r="B69" i="4"/>
  <c r="U67" i="4"/>
  <c r="S66" i="4"/>
  <c r="V65" i="4"/>
  <c r="B65" i="4"/>
  <c r="Q64" i="4"/>
  <c r="B64" i="4"/>
  <c r="Q63" i="4"/>
  <c r="W62" i="4"/>
  <c r="R61" i="4"/>
  <c r="U60" i="4"/>
  <c r="U59" i="4"/>
  <c r="S58" i="4"/>
  <c r="V57" i="4"/>
  <c r="B57" i="4"/>
  <c r="Q56" i="4"/>
  <c r="B56" i="4"/>
  <c r="Q55" i="4"/>
  <c r="W54" i="4"/>
  <c r="R53" i="4"/>
  <c r="U52" i="4"/>
  <c r="X51" i="4"/>
  <c r="S51" i="4"/>
  <c r="X50" i="4"/>
  <c r="S50" i="4"/>
  <c r="V49" i="4"/>
  <c r="R49" i="4"/>
  <c r="B49" i="4"/>
  <c r="U48" i="4"/>
  <c r="Q48" i="4"/>
  <c r="X47" i="4"/>
  <c r="T47" i="4"/>
  <c r="W46" i="4"/>
  <c r="S46" i="4"/>
  <c r="V45" i="4"/>
  <c r="R45" i="4"/>
  <c r="B45" i="4"/>
  <c r="U44" i="4"/>
  <c r="Q44" i="4"/>
  <c r="X43" i="4"/>
  <c r="T43" i="4"/>
  <c r="W42" i="4"/>
  <c r="S42" i="4"/>
  <c r="V41" i="4"/>
  <c r="R41" i="4"/>
  <c r="B41" i="4"/>
  <c r="U40" i="4"/>
  <c r="Q40" i="4"/>
  <c r="X39" i="4"/>
  <c r="T39" i="4"/>
  <c r="W38" i="4"/>
  <c r="S38" i="4"/>
  <c r="V37" i="4"/>
  <c r="R37" i="4"/>
  <c r="B37" i="4"/>
  <c r="U36" i="4"/>
  <c r="Q36" i="4"/>
  <c r="X35" i="4"/>
  <c r="T35" i="4"/>
  <c r="W34" i="4"/>
  <c r="S34" i="4"/>
  <c r="V33" i="4"/>
  <c r="R33" i="4"/>
  <c r="B33" i="4"/>
  <c r="U32" i="4"/>
  <c r="Q32" i="4"/>
  <c r="X31" i="4"/>
  <c r="R98" i="4"/>
  <c r="Q93" i="4"/>
  <c r="B93" i="4"/>
  <c r="W91" i="4"/>
  <c r="U89" i="4"/>
  <c r="U88" i="4"/>
  <c r="R82" i="4"/>
  <c r="Q77" i="4"/>
  <c r="B77" i="4"/>
  <c r="W75" i="4"/>
  <c r="V73" i="4"/>
  <c r="T71" i="4"/>
  <c r="S70" i="4"/>
  <c r="U68" i="4"/>
  <c r="T67" i="4"/>
  <c r="X66" i="4"/>
  <c r="S65" i="4"/>
  <c r="V64" i="4"/>
  <c r="X63" i="4"/>
  <c r="T62" i="4"/>
  <c r="W61" i="4"/>
  <c r="R60" i="4"/>
  <c r="T59" i="4"/>
  <c r="X58" i="4"/>
  <c r="S57" i="4"/>
  <c r="V56" i="4"/>
  <c r="X55" i="4"/>
  <c r="T54" i="4"/>
  <c r="W53" i="4"/>
  <c r="R52" i="4"/>
  <c r="W51" i="4"/>
  <c r="Q51" i="4"/>
  <c r="W50" i="4"/>
  <c r="R50" i="4"/>
  <c r="B50" i="4"/>
  <c r="U49" i="4"/>
  <c r="Q49" i="4"/>
  <c r="X48" i="4"/>
  <c r="T48" i="4"/>
  <c r="W47" i="4"/>
  <c r="S47" i="4"/>
  <c r="V46" i="4"/>
  <c r="R46" i="4"/>
  <c r="B46" i="4"/>
  <c r="U45" i="4"/>
  <c r="Q45" i="4"/>
  <c r="X44" i="4"/>
  <c r="T44" i="4"/>
  <c r="W43" i="4"/>
  <c r="S43" i="4"/>
  <c r="V42" i="4"/>
  <c r="R42" i="4"/>
  <c r="B42" i="4"/>
  <c r="U41" i="4"/>
  <c r="Q41" i="4"/>
  <c r="X40" i="4"/>
  <c r="T40" i="4"/>
  <c r="W39" i="4"/>
  <c r="S39" i="4"/>
  <c r="V38" i="4"/>
  <c r="R38" i="4"/>
  <c r="B38" i="4"/>
  <c r="U37" i="4"/>
  <c r="Q37" i="4"/>
  <c r="X36" i="4"/>
  <c r="T36" i="4"/>
  <c r="W35" i="4"/>
  <c r="S35" i="4"/>
  <c r="U2" i="4"/>
  <c r="W4" i="4"/>
  <c r="B7" i="4"/>
  <c r="W8" i="4"/>
  <c r="T9" i="4"/>
  <c r="Q10" i="4"/>
  <c r="V11" i="4"/>
  <c r="X13" i="4"/>
  <c r="U14" i="4"/>
  <c r="W16" i="4"/>
  <c r="T17" i="4"/>
  <c r="Q18" i="4"/>
  <c r="V19" i="4"/>
  <c r="S20" i="4"/>
  <c r="B23" i="4"/>
  <c r="W24" i="4"/>
  <c r="T25" i="4"/>
  <c r="B27" i="4"/>
  <c r="X29" i="4"/>
  <c r="U30" i="4"/>
  <c r="Q42" i="4"/>
  <c r="Q50" i="4"/>
  <c r="Q52" i="4"/>
  <c r="W58" i="4"/>
  <c r="B60" i="4"/>
  <c r="Q60" i="4"/>
  <c r="B68" i="4"/>
  <c r="S2" i="4"/>
  <c r="W2" i="4" s="1"/>
  <c r="T3" i="4"/>
  <c r="X3" i="4"/>
  <c r="Q4" i="4"/>
  <c r="U4" i="4"/>
  <c r="B5" i="4"/>
  <c r="R5" i="4"/>
  <c r="V5" i="4"/>
  <c r="S6" i="4"/>
  <c r="W6" i="4"/>
  <c r="T7" i="4"/>
  <c r="X7" i="4"/>
  <c r="Q8" i="4"/>
  <c r="U8" i="4"/>
  <c r="B9" i="4"/>
  <c r="R9" i="4"/>
  <c r="V9" i="4"/>
  <c r="S10" i="4"/>
  <c r="W10" i="4"/>
  <c r="T11" i="4"/>
  <c r="X11" i="4"/>
  <c r="Q12" i="4"/>
  <c r="U12" i="4"/>
  <c r="B13" i="4"/>
  <c r="R13" i="4"/>
  <c r="V13" i="4"/>
  <c r="S14" i="4"/>
  <c r="W14" i="4"/>
  <c r="T15" i="4"/>
  <c r="X15" i="4"/>
  <c r="Q16" i="4"/>
  <c r="U16" i="4"/>
  <c r="B17" i="4"/>
  <c r="R17" i="4"/>
  <c r="V17" i="4"/>
  <c r="S18" i="4"/>
  <c r="W18" i="4"/>
  <c r="T19" i="4"/>
  <c r="X19" i="4"/>
  <c r="Q20" i="4"/>
  <c r="U20" i="4"/>
  <c r="B21" i="4"/>
  <c r="R21" i="4"/>
  <c r="V21" i="4"/>
  <c r="S22" i="4"/>
  <c r="W22" i="4"/>
  <c r="T23" i="4"/>
  <c r="X23" i="4"/>
  <c r="Q24" i="4"/>
  <c r="U24" i="4"/>
  <c r="B25" i="4"/>
  <c r="R25" i="4"/>
  <c r="V25" i="4"/>
  <c r="S26" i="4"/>
  <c r="W26" i="4"/>
  <c r="T27" i="4"/>
  <c r="X27" i="4"/>
  <c r="Q28" i="4"/>
  <c r="U28" i="4"/>
  <c r="B29" i="4"/>
  <c r="R29" i="4"/>
  <c r="V29" i="4"/>
  <c r="S30" i="4"/>
  <c r="W30" i="4"/>
  <c r="R31" i="4"/>
  <c r="W31" i="4"/>
  <c r="T32" i="4"/>
  <c r="T33" i="4"/>
  <c r="R34" i="4"/>
  <c r="R35" i="4"/>
  <c r="W36" i="4"/>
  <c r="B39" i="4"/>
  <c r="R39" i="4"/>
  <c r="W40" i="4"/>
  <c r="B43" i="4"/>
  <c r="R43" i="4"/>
  <c r="W44" i="4"/>
  <c r="B47" i="4"/>
  <c r="R47" i="4"/>
  <c r="W48" i="4"/>
  <c r="U55" i="4"/>
  <c r="U56" i="4"/>
  <c r="R57" i="4"/>
  <c r="U63" i="4"/>
  <c r="U64" i="4"/>
  <c r="R65" i="4"/>
  <c r="B73" i="4"/>
  <c r="R73" i="4"/>
  <c r="Q2" i="4"/>
  <c r="V3" i="4"/>
  <c r="S4" i="4"/>
  <c r="T5" i="4"/>
  <c r="Q6" i="4"/>
  <c r="V7" i="4"/>
  <c r="X9" i="4"/>
  <c r="U10" i="4"/>
  <c r="S12" i="4"/>
  <c r="Q14" i="4"/>
  <c r="V15" i="4"/>
  <c r="X17" i="4"/>
  <c r="U18" i="4"/>
  <c r="R19" i="4"/>
  <c r="W20" i="4"/>
  <c r="T21" i="4"/>
  <c r="Q22" i="4"/>
  <c r="V23" i="4"/>
  <c r="S24" i="4"/>
  <c r="U26" i="4"/>
  <c r="R27" i="4"/>
  <c r="W28" i="4"/>
  <c r="T29" i="4"/>
  <c r="Q30" i="4"/>
  <c r="T31" i="4"/>
  <c r="X32" i="4"/>
  <c r="X37" i="4"/>
  <c r="X41" i="4"/>
  <c r="Q46" i="4"/>
  <c r="U51" i="4"/>
  <c r="B86" i="4"/>
  <c r="T2" i="4"/>
  <c r="X2" i="4"/>
  <c r="Q3" i="4"/>
  <c r="U3" i="4"/>
  <c r="B4" i="4"/>
  <c r="R4" i="4"/>
  <c r="V4" i="4"/>
  <c r="S5" i="4"/>
  <c r="W5" i="4"/>
  <c r="T6" i="4"/>
  <c r="X6" i="4"/>
  <c r="Q7" i="4"/>
  <c r="U7" i="4"/>
  <c r="B8" i="4"/>
  <c r="R8" i="4"/>
  <c r="V8" i="4"/>
  <c r="S9" i="4"/>
  <c r="W9" i="4"/>
  <c r="T10" i="4"/>
  <c r="X10" i="4"/>
  <c r="Q11" i="4"/>
  <c r="U11" i="4"/>
  <c r="B12" i="4"/>
  <c r="R12" i="4"/>
  <c r="V12" i="4"/>
  <c r="S13" i="4"/>
  <c r="W13" i="4"/>
  <c r="T14" i="4"/>
  <c r="X14" i="4"/>
  <c r="Q15" i="4"/>
  <c r="U15" i="4"/>
  <c r="B16" i="4"/>
  <c r="R16" i="4"/>
  <c r="V16" i="4"/>
  <c r="S17" i="4"/>
  <c r="W17" i="4"/>
  <c r="T18" i="4"/>
  <c r="X18" i="4"/>
  <c r="Q19" i="4"/>
  <c r="U19" i="4"/>
  <c r="B20" i="4"/>
  <c r="R20" i="4"/>
  <c r="V20" i="4"/>
  <c r="S21" i="4"/>
  <c r="W21" i="4"/>
  <c r="T22" i="4"/>
  <c r="X22" i="4"/>
  <c r="Q23" i="4"/>
  <c r="U23" i="4"/>
  <c r="B24" i="4"/>
  <c r="R24" i="4"/>
  <c r="V24" i="4"/>
  <c r="S25" i="4"/>
  <c r="W25" i="4"/>
  <c r="T26" i="4"/>
  <c r="X26" i="4"/>
  <c r="Q27" i="4"/>
  <c r="U27" i="4"/>
  <c r="B28" i="4"/>
  <c r="R28" i="4"/>
  <c r="V28" i="4"/>
  <c r="S29" i="4"/>
  <c r="W29" i="4"/>
  <c r="T30" i="4"/>
  <c r="B31" i="4"/>
  <c r="S31" i="4"/>
  <c r="W32" i="4"/>
  <c r="U33" i="4"/>
  <c r="U34" i="4"/>
  <c r="V35" i="4"/>
  <c r="T37" i="4"/>
  <c r="V39" i="4"/>
  <c r="T41" i="4"/>
  <c r="V43" i="4"/>
  <c r="T45" i="4"/>
  <c r="V47" i="4"/>
  <c r="T49" i="4"/>
  <c r="S54" i="4"/>
  <c r="Q59" i="4"/>
  <c r="S62" i="4"/>
  <c r="Q67" i="4"/>
  <c r="Q76" i="4"/>
  <c r="S79" i="4"/>
  <c r="Q92" i="4"/>
  <c r="S95" i="4"/>
  <c r="F14" i="1" l="1"/>
  <c r="F15" i="1"/>
  <c r="F13" i="1"/>
</calcChain>
</file>

<file path=xl/sharedStrings.xml><?xml version="1.0" encoding="utf-8"?>
<sst xmlns="http://schemas.openxmlformats.org/spreadsheetml/2006/main" count="124" uniqueCount="108">
  <si>
    <t>📊  Oddsvadász — Teljesítmény Dashboard</t>
  </si>
  <si>
    <t>💰  Pénzügyi összesítő</t>
  </si>
  <si>
    <t>⚽  Meccs (láb) statisztika</t>
  </si>
  <si>
    <t>Kezdő bankroll</t>
  </si>
  <si>
    <t>Összes láb (lezárt)</t>
  </si>
  <si>
    <t>Aktuális bankroll</t>
  </si>
  <si>
    <t>Nyertes lábak</t>
  </si>
  <si>
    <t>Összes feltett tét</t>
  </si>
  <si>
    <t>Láb találati arány</t>
  </si>
  <si>
    <t>Összes nettó eredmény</t>
  </si>
  <si>
    <t>Átlagos CLV %</t>
  </si>
  <si>
    <t>Profit %  (ROI a tőkére)</t>
  </si>
  <si>
    <t>Pozitív CLV arány</t>
  </si>
  <si>
    <t>Yield  (profit / összes tét)</t>
  </si>
  <si>
    <t>Átlagos edge %</t>
  </si>
  <si>
    <t>oddsvadasz.hu</t>
  </si>
  <si>
    <t>🎯  Szelvény statisztika</t>
  </si>
  <si>
    <t>📈  Kockázat</t>
  </si>
  <si>
    <t>Feladott szelvények</t>
  </si>
  <si>
    <t>Csúcs bankroll</t>
  </si>
  <si>
    <t>Nyertes szelvények</t>
  </si>
  <si>
    <t>Legalacsonyabb bankroll</t>
  </si>
  <si>
    <t>Vesztes szelvények</t>
  </si>
  <si>
    <t>Max drawdown %</t>
  </si>
  <si>
    <t>Szelvény találati arány</t>
  </si>
  <si>
    <t xml:space="preserve">ℹ️  A CLV (Closing Line Value) a legjobb hosszú távú előrejelző: ha tartósan pozitív, jó áron fogadsz, </t>
  </si>
  <si>
    <t>még akkor is, ha rövid távon a szerencse ellened dolgozik. A yield a fő profitmutató — a találati arány önmagában félrevezető.</t>
  </si>
  <si>
    <t>🔗 oddsvadasz.hu</t>
  </si>
  <si>
    <t>⚙️  Beállítások és Bankroll</t>
  </si>
  <si>
    <t>Kezdő bankroll (Ft)</t>
  </si>
  <si>
    <t>← Írd be a kiinduló tőkédet</t>
  </si>
  <si>
    <t>Kelly frakció</t>
  </si>
  <si>
    <t>1.0=Full · 0.5=Half · 0.25=Quarter Kelly (ajánlott)</t>
  </si>
  <si>
    <t>Max tét a bankroll %-ában</t>
  </si>
  <si>
    <t>Biztonsági plafon — egy fogadás max ekkora hányada</t>
  </si>
  <si>
    <t>Alap tétegység (Ft)</t>
  </si>
  <si>
    <t>Fix téthez, ha nem Kelly-t használsz</t>
  </si>
  <si>
    <t>Aktuális bankroll (Ft)</t>
  </si>
  <si>
    <t>Kezdő bankroll + összes eddigi nettó eredmény</t>
  </si>
  <si>
    <t>Jelmagyarázat</t>
  </si>
  <si>
    <t>Sárga cella</t>
  </si>
  <si>
    <t>Ezt töltöd ki kézzel</t>
  </si>
  <si>
    <t>Fehér cella</t>
  </si>
  <si>
    <t>Automatikusan számolt — ne írd át</t>
  </si>
  <si>
    <t>Tétméretezés</t>
  </si>
  <si>
    <t>A Meccsek lapon minden lábhoz kiszámoljuk a javasolt Kelly-tétet a modell-valószínűség és az odds alapján. Képlet: tét = bankroll × min(Kelly-frakció × edge/(odds−1), max %). Ha nincs modell-valószínűséged, hagyd üresen a 'Modell valószínűség' oszlopot — akkor az alap tétegységet használd.</t>
  </si>
  <si>
    <t>📋  Rendszerfogadás — hogyan használd</t>
  </si>
  <si>
    <t>1. A Meccsek lapon vidd fel a lábakat — a KÖZÖS szelvény ID köti össze őket (pl. 3 sor SZ004 ID-val).</t>
  </si>
  <si>
    <t>2. A Szelvények lapon egy sorba írd a szelvény ID-t, válaszd ki a kombinációt, és add meg az egységtétet.</t>
  </si>
  <si>
    <t>3. A tétek száma, össztét, lehetséges és tényleges nyeremény automatikusan számolódik.</t>
  </si>
  <si>
    <t>4. A Státusz oszlop jelzi, ha a lábak száma nem passzol a kombinációhoz (pl. Trixie=3 láb, Yankee=4 láb).</t>
  </si>
  <si>
    <t>Kombinációk: Egyes · 2-es kötés · 2/3, 3-as kötés, Trixie, Patent (3 láb) · 2/4, 3/4, 4-es kötés, Yankee, Lucky15 (4 láb)</t>
  </si>
  <si>
    <t>Tipp: írd be előbb a szelvény ID-t — a Státusz oszlop kiírja, mely kötések játszhatók az adott lábszámnál.</t>
  </si>
  <si>
    <t>Eredmény: Nyert / Vesztett / Törölve. A 'Törölve' = elmaradt vagy 48 órán túl nem folytatott meccs → 1,00-es szorzó (a tét visszajár).</t>
  </si>
  <si>
    <t>Szelvény ID</t>
  </si>
  <si>
    <t>Dátum</t>
  </si>
  <si>
    <t>Meccs</t>
  </si>
  <si>
    <t>Sportág</t>
  </si>
  <si>
    <t>Bajnokság</t>
  </si>
  <si>
    <t>Fogadás típusa</t>
  </si>
  <si>
    <t>Kimenet</t>
  </si>
  <si>
    <t>Forrás</t>
  </si>
  <si>
    <t>Nyitó odds</t>
  </si>
  <si>
    <t>Jelzés odds</t>
  </si>
  <si>
    <t>Záró odds</t>
  </si>
  <si>
    <t>Tett odds</t>
  </si>
  <si>
    <t>Modell való. %</t>
  </si>
  <si>
    <t>Eredmény</t>
  </si>
  <si>
    <t>Végeredmény</t>
  </si>
  <si>
    <t>Implikált %</t>
  </si>
  <si>
    <t>Edge %</t>
  </si>
  <si>
    <t>CLV %</t>
  </si>
  <si>
    <t>Javasolt tét</t>
  </si>
  <si>
    <t>_kulcs</t>
  </si>
  <si>
    <t>Kombináció</t>
  </si>
  <si>
    <t>Lábak</t>
  </si>
  <si>
    <t>Szüks. láb</t>
  </si>
  <si>
    <t>Státusz</t>
  </si>
  <si>
    <t>Tétek</t>
  </si>
  <si>
    <t>Egységtét</t>
  </si>
  <si>
    <t>Össztét</t>
  </si>
  <si>
    <t>Nyert láb</t>
  </si>
  <si>
    <t>Lehetséges nyer.</t>
  </si>
  <si>
    <t>Tényleges nyer.</t>
  </si>
  <si>
    <t>Nettó</t>
  </si>
  <si>
    <t>Egyenleg</t>
  </si>
  <si>
    <t>o1</t>
  </si>
  <si>
    <t>o3</t>
  </si>
  <si>
    <t>o4</t>
  </si>
  <si>
    <t>e1</t>
  </si>
  <si>
    <t>e2</t>
  </si>
  <si>
    <t>e3</t>
  </si>
  <si>
    <t>e4</t>
  </si>
  <si>
    <t>SZ0001</t>
  </si>
  <si>
    <t>Vasas - Győr</t>
  </si>
  <si>
    <t>IMT Novi Belgrád - Zemun</t>
  </si>
  <si>
    <t>Airdrieonians - Ross County</t>
  </si>
  <si>
    <t>Labdarúgás</t>
  </si>
  <si>
    <t>Magyar NB I</t>
  </si>
  <si>
    <t>Szerbia, Mozart Bet liga</t>
  </si>
  <si>
    <t>Skót Ligakupa</t>
  </si>
  <si>
    <t>1X2</t>
  </si>
  <si>
    <t>V</t>
  </si>
  <si>
    <t>H</t>
  </si>
  <si>
    <t>prematch</t>
  </si>
  <si>
    <t>Nyert</t>
  </si>
  <si>
    <t>Vesztett</t>
  </si>
  <si>
    <t>Trixie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</si>
</sst>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&quot; Ft&quot;"/>
    <numFmt numFmtId="165" formatCode="0.0%"/>
    <numFmt numFmtId="166" formatCode="yyyy\-mm\-dd"/>
  </numFmts>
  <fonts count="17" x14ac:knownFonts="1">
    <font>
      <sz val="11"/>
      <color theme="1"/>
      <name val="Calibri"/>
      <family val="2"/>
      <charset val="1"/>
    </font>
    <font>
      <b/>
      <sz val="16"/>
      <color rgb="FF1F2D3D"/>
      <name val="Arial"/>
      <family val="2"/>
      <charset val="238"/>
    </font>
    <font>
      <b/>
      <sz val="12"/>
      <color rgb="FF2E5C8A"/>
      <name val="Arial"/>
      <family val="2"/>
      <charset val="238"/>
    </font>
    <font>
      <b/>
      <sz val="10"/>
      <color rgb="FF1F2D3D"/>
      <name val="Arial"/>
      <family val="2"/>
      <charset val="238"/>
    </font>
    <font>
      <b/>
      <sz val="11"/>
      <color rgb="FF1F2D3D"/>
      <name val="Arial"/>
      <family val="2"/>
      <charset val="238"/>
    </font>
    <font>
      <b/>
      <u/>
      <sz val="10"/>
      <color rgb="FFC0392B"/>
      <name val="Arial"/>
      <family val="2"/>
      <charset val="238"/>
    </font>
    <font>
      <i/>
      <sz val="9"/>
      <color rgb="FF6C757D"/>
      <name val="Arial"/>
      <family val="2"/>
      <charset val="238"/>
    </font>
    <font>
      <b/>
      <u/>
      <sz val="11"/>
      <color rgb="FFC0392B"/>
      <name val="Arial"/>
      <family val="2"/>
      <charset val="238"/>
    </font>
    <font>
      <b/>
      <u/>
      <sz val="9"/>
      <color rgb="FFC0392B"/>
      <name val="Arial"/>
      <family val="2"/>
      <charset val="238"/>
    </font>
    <font>
      <sz val="10"/>
      <color rgb="FF0000FF"/>
      <name val="Arial"/>
      <family val="2"/>
      <charset val="238"/>
    </font>
    <font>
      <b/>
      <sz val="11"/>
      <color rgb="FF1E7E34"/>
      <name val="Arial"/>
      <family val="2"/>
      <charset val="238"/>
    </font>
    <font>
      <sz val="9"/>
      <name val="Arial"/>
      <family val="2"/>
      <charset val="238"/>
    </font>
    <font>
      <sz val="9"/>
      <color rgb="FF6C757D"/>
      <name val="Arial"/>
      <family val="2"/>
      <charset val="238"/>
    </font>
    <font>
      <sz val="9"/>
      <color rgb="FF1F2D3D"/>
      <name val="Arial"/>
      <family val="2"/>
      <charset val="238"/>
    </font>
    <font>
      <b/>
      <sz val="10"/>
      <color rgb="FFFFFFFF"/>
      <name val="Arial"/>
      <family val="2"/>
      <charset val="238"/>
    </font>
    <font>
      <sz val="9"/>
      <color rgb="FF000000"/>
      <name val="Arial"/>
      <family val="2"/>
      <charset val="238"/>
    </font>
    <font>
      <sz val="8"/>
      <color rgb="FFCCCCCC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EAF1F8"/>
        <bgColor rgb="FFF5F8FC"/>
      </patternFill>
    </fill>
    <fill>
      <patternFill patternType="solid">
        <fgColor rgb="FFFFF3CD"/>
        <bgColor rgb="FFF5F8FC"/>
      </patternFill>
    </fill>
    <fill>
      <patternFill patternType="solid">
        <fgColor rgb="FFFFFFFF"/>
        <bgColor rgb="FFF5F8FC"/>
      </patternFill>
    </fill>
    <fill>
      <patternFill patternType="solid">
        <fgColor rgb="FF2E5C8A"/>
        <bgColor rgb="FF666699"/>
      </patternFill>
    </fill>
    <fill>
      <patternFill patternType="solid">
        <fgColor rgb="FFF5F8FC"/>
        <bgColor rgb="FFFFFFFF"/>
      </patternFill>
    </fill>
  </fills>
  <borders count="2">
    <border>
      <left/>
      <right/>
      <top/>
      <bottom/>
      <diagonal/>
    </border>
    <border>
      <left style="thin">
        <color rgb="FFD0D7DE"/>
      </left>
      <right style="thin">
        <color rgb="FFD0D7DE"/>
      </right>
      <top style="thin">
        <color rgb="FFD0D7DE"/>
      </top>
      <bottom style="thin">
        <color rgb="FFD0D7DE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3" fillId="0" borderId="0" xfId="0" applyFont="1"/>
    <xf numFmtId="0" fontId="12" fillId="0" borderId="0" xfId="0" applyFont="1"/>
    <xf numFmtId="0" fontId="12" fillId="0" borderId="0" xfId="0" applyFont="1" applyAlignment="1">
      <alignment vertical="top" wrapText="1"/>
    </xf>
    <xf numFmtId="0" fontId="6" fillId="0" borderId="0" xfId="0" applyFont="1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vertical="center"/>
    </xf>
    <xf numFmtId="164" fontId="4" fillId="0" borderId="1" xfId="0" applyNumberFormat="1" applyFont="1" applyBorder="1" applyAlignment="1">
      <alignment horizontal="right" vertical="center"/>
    </xf>
    <xf numFmtId="1" fontId="4" fillId="0" borderId="1" xfId="0" applyNumberFormat="1" applyFont="1" applyBorder="1" applyAlignment="1">
      <alignment horizontal="right" vertical="center"/>
    </xf>
    <xf numFmtId="165" fontId="4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3" fillId="0" borderId="0" xfId="0" applyFont="1"/>
    <xf numFmtId="164" fontId="9" fillId="3" borderId="1" xfId="0" applyNumberFormat="1" applyFont="1" applyFill="1" applyBorder="1" applyAlignment="1" applyProtection="1">
      <alignment horizontal="center"/>
      <protection locked="0"/>
    </xf>
    <xf numFmtId="9" fontId="9" fillId="3" borderId="1" xfId="0" applyNumberFormat="1" applyFont="1" applyFill="1" applyBorder="1" applyAlignment="1" applyProtection="1">
      <alignment horizontal="center"/>
      <protection locked="0"/>
    </xf>
    <xf numFmtId="164" fontId="10" fillId="2" borderId="1" xfId="0" applyNumberFormat="1" applyFont="1" applyFill="1" applyBorder="1"/>
    <xf numFmtId="0" fontId="4" fillId="0" borderId="0" xfId="0" applyFont="1"/>
    <xf numFmtId="0" fontId="11" fillId="3" borderId="1" xfId="0" applyFont="1" applyFill="1" applyBorder="1"/>
    <xf numFmtId="0" fontId="11" fillId="4" borderId="1" xfId="0" applyFont="1" applyFill="1" applyBorder="1"/>
    <xf numFmtId="0" fontId="14" fillId="5" borderId="1" xfId="0" applyFont="1" applyFill="1" applyBorder="1" applyAlignment="1">
      <alignment horizontal="center" vertical="center" wrapText="1"/>
    </xf>
    <xf numFmtId="0" fontId="15" fillId="6" borderId="1" xfId="0" applyFont="1" applyFill="1" applyBorder="1" applyProtection="1">
      <protection locked="0"/>
    </xf>
    <xf numFmtId="166" fontId="15" fillId="6" borderId="1" xfId="0" applyNumberFormat="1" applyFont="1" applyFill="1" applyBorder="1" applyProtection="1">
      <protection locked="0"/>
    </xf>
    <xf numFmtId="2" fontId="15" fillId="6" borderId="1" xfId="0" applyNumberFormat="1" applyFont="1" applyFill="1" applyBorder="1" applyProtection="1">
      <protection locked="0"/>
    </xf>
    <xf numFmtId="49" fontId="15" fillId="6" borderId="1" xfId="0" applyNumberFormat="1" applyFont="1" applyFill="1" applyBorder="1" applyProtection="1">
      <protection locked="0"/>
    </xf>
    <xf numFmtId="165" fontId="11" fillId="6" borderId="1" xfId="0" applyNumberFormat="1" applyFont="1" applyFill="1" applyBorder="1"/>
    <xf numFmtId="164" fontId="11" fillId="6" borderId="1" xfId="0" applyNumberFormat="1" applyFont="1" applyFill="1" applyBorder="1"/>
    <xf numFmtId="0" fontId="16" fillId="0" borderId="0" xfId="0" applyFont="1"/>
    <xf numFmtId="0" fontId="11" fillId="0" borderId="1" xfId="0" applyFont="1" applyBorder="1" applyProtection="1">
      <protection locked="0"/>
    </xf>
    <xf numFmtId="166" fontId="11" fillId="0" borderId="1" xfId="0" applyNumberFormat="1" applyFont="1" applyBorder="1" applyProtection="1">
      <protection locked="0"/>
    </xf>
    <xf numFmtId="2" fontId="11" fillId="0" borderId="1" xfId="0" applyNumberFormat="1" applyFont="1" applyBorder="1" applyProtection="1">
      <protection locked="0"/>
    </xf>
    <xf numFmtId="49" fontId="11" fillId="0" borderId="1" xfId="0" applyNumberFormat="1" applyFont="1" applyBorder="1" applyProtection="1">
      <protection locked="0"/>
    </xf>
    <xf numFmtId="165" fontId="11" fillId="0" borderId="1" xfId="0" applyNumberFormat="1" applyFont="1" applyBorder="1"/>
    <xf numFmtId="164" fontId="11" fillId="0" borderId="1" xfId="0" applyNumberFormat="1" applyFont="1" applyBorder="1"/>
    <xf numFmtId="0" fontId="11" fillId="6" borderId="1" xfId="0" applyFont="1" applyFill="1" applyBorder="1" applyProtection="1">
      <protection locked="0"/>
    </xf>
    <xf numFmtId="2" fontId="11" fillId="6" borderId="1" xfId="0" applyNumberFormat="1" applyFont="1" applyFill="1" applyBorder="1" applyProtection="1">
      <protection locked="0"/>
    </xf>
    <xf numFmtId="49" fontId="11" fillId="6" borderId="1" xfId="0" applyNumberFormat="1" applyFont="1" applyFill="1" applyBorder="1" applyProtection="1">
      <protection locked="0"/>
    </xf>
    <xf numFmtId="166" fontId="11" fillId="6" borderId="1" xfId="0" applyNumberFormat="1" applyFont="1" applyFill="1" applyBorder="1" applyProtection="1">
      <protection locked="0"/>
    </xf>
    <xf numFmtId="0" fontId="15" fillId="3" borderId="1" xfId="0" applyFont="1" applyFill="1" applyBorder="1" applyProtection="1">
      <protection locked="0"/>
    </xf>
    <xf numFmtId="166" fontId="15" fillId="6" borderId="1" xfId="0" applyNumberFormat="1" applyFont="1" applyFill="1" applyBorder="1"/>
    <xf numFmtId="0" fontId="15" fillId="6" borderId="1" xfId="0" applyFont="1" applyFill="1" applyBorder="1"/>
    <xf numFmtId="0" fontId="15" fillId="6" borderId="1" xfId="0" applyFont="1" applyFill="1" applyBorder="1" applyAlignment="1">
      <alignment horizontal="left"/>
    </xf>
    <xf numFmtId="164" fontId="15" fillId="3" borderId="1" xfId="0" applyNumberFormat="1" applyFont="1" applyFill="1" applyBorder="1" applyProtection="1">
      <protection locked="0"/>
    </xf>
    <xf numFmtId="164" fontId="15" fillId="6" borderId="1" xfId="0" applyNumberFormat="1" applyFont="1" applyFill="1" applyBorder="1"/>
    <xf numFmtId="2" fontId="0" fillId="0" borderId="0" xfId="0" applyNumberFormat="1"/>
    <xf numFmtId="0" fontId="11" fillId="3" borderId="1" xfId="0" applyFont="1" applyFill="1" applyBorder="1" applyProtection="1">
      <protection locked="0"/>
    </xf>
    <xf numFmtId="166" fontId="11" fillId="0" borderId="1" xfId="0" applyNumberFormat="1" applyFont="1" applyBorder="1"/>
    <xf numFmtId="0" fontId="11" fillId="0" borderId="1" xfId="0" applyFont="1" applyBorder="1"/>
    <xf numFmtId="0" fontId="11" fillId="0" borderId="1" xfId="0" applyFont="1" applyBorder="1" applyAlignment="1">
      <alignment horizontal="left"/>
    </xf>
    <xf numFmtId="164" fontId="11" fillId="3" borderId="1" xfId="0" applyNumberFormat="1" applyFont="1" applyFill="1" applyBorder="1" applyProtection="1">
      <protection locked="0"/>
    </xf>
    <xf numFmtId="166" fontId="11" fillId="6" borderId="1" xfId="0" applyNumberFormat="1" applyFont="1" applyFill="1" applyBorder="1"/>
    <xf numFmtId="0" fontId="11" fillId="6" borderId="1" xfId="0" applyFont="1" applyFill="1" applyBorder="1"/>
    <xf numFmtId="0" fontId="11" fillId="6" borderId="1" xfId="0" applyFont="1" applyFill="1" applyBorder="1" applyAlignment="1">
      <alignment horizontal="left"/>
    </xf>
    <xf numFmtId="164" fontId="11" fillId="0" borderId="1" xfId="0" applyNumberFormat="1" applyFont="1" applyBorder="1" applyProtection="1">
      <protection locked="0"/>
    </xf>
    <xf numFmtId="164" fontId="11" fillId="6" borderId="1" xfId="0" applyNumberFormat="1" applyFont="1" applyFill="1" applyBorder="1" applyProtection="1">
      <protection locked="0"/>
    </xf>
  </cellXfs>
  <cellStyles count="1">
    <cellStyle name="Normá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E7E34"/>
      <rgbColor rgb="FF000080"/>
      <rgbColor rgb="FF808000"/>
      <rgbColor rgb="FF800080"/>
      <rgbColor rgb="FF008080"/>
      <rgbColor rgb="FFCCCCCC"/>
      <rgbColor rgb="FF6C757D"/>
      <rgbColor rgb="FF9999FF"/>
      <rgbColor rgb="FF993366"/>
      <rgbColor rgb="FFFFF3CD"/>
      <rgbColor rgb="FFEAF1F8"/>
      <rgbColor rgb="FF660066"/>
      <rgbColor rgb="FFFF8080"/>
      <rgbColor rgb="FF0066CC"/>
      <rgbColor rgb="FFD0D7D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5F8FC"/>
      <rgbColor rgb="FFD9D9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3B3B3"/>
      <rgbColor rgb="FF003366"/>
      <rgbColor rgb="FF339966"/>
      <rgbColor rgb="FF003300"/>
      <rgbColor rgb="FF333300"/>
      <rgbColor rgb="FFC0392B"/>
      <rgbColor rgb="FF993366"/>
      <rgbColor rgb="FF2E5C8A"/>
      <rgbColor rgb="FF1F2D3D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c:style val="2"/>
  <c:chart>
    <c:title>
      <c:tx>
        <c:rich>
          <a:bodyPr rot="0"/>
          <a:lstStyle/>
          <a:p>
            <a:pPr>
              <a:defRPr lang="hu-HU"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hu-HU" sz="1800" b="1" strike="noStrike" spc="-1">
                <a:solidFill>
                  <a:srgbClr val="000000"/>
                </a:solidFill>
                <a:latin typeface="Calibri"/>
              </a:rPr>
              <a:t>Bankroll alakulása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Szelvények!$N$1</c:f>
              <c:strCache>
                <c:ptCount val="1"/>
                <c:pt idx="0">
                  <c:v>Egyenleg</c:v>
                </c:pt>
              </c:strCache>
            </c:strRef>
          </c:tx>
          <c:spPr>
            <a:ln w="0">
              <a:solidFill>
                <a:srgbClr val="FFFFFF"/>
              </a:solidFill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rial"/>
                  </a:defRPr>
                </a:pPr>
                <a:endParaRPr lang="hu-HU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Szelvények!$N$2:$N$101</c:f>
              <c:numCache>
                <c:formatCode>#\ ##0" Ft"</c:formatCode>
                <c:ptCount val="100"/>
                <c:pt idx="0">
                  <c:v>99035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BEE-4B06-A8EF-4A05998CD7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0">
              <a:noFill/>
            </a:ln>
          </c:spPr>
        </c:hiLowLines>
        <c:smooth val="0"/>
        <c:axId val="44662210"/>
        <c:axId val="56864814"/>
      </c:lineChart>
      <c:catAx>
        <c:axId val="44662210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lang="hu-HU"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hu-HU" sz="1000" b="1" strike="noStrike" spc="-1">
                    <a:solidFill>
                      <a:srgbClr val="000000"/>
                    </a:solidFill>
                    <a:latin typeface="Calibri"/>
                  </a:rPr>
                  <a:t>Szelvény #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hu-HU"/>
          </a:p>
        </c:txPr>
        <c:crossAx val="56864814"/>
        <c:crosses val="autoZero"/>
        <c:auto val="1"/>
        <c:lblAlgn val="ctr"/>
        <c:lblOffset val="100"/>
        <c:noMultiLvlLbl val="0"/>
      </c:catAx>
      <c:valAx>
        <c:axId val="56864814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lang="hu-HU"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hu-HU" sz="1000" b="1" strike="noStrike" spc="-1">
                    <a:solidFill>
                      <a:srgbClr val="000000"/>
                    </a:solidFill>
                    <a:latin typeface="Calibri"/>
                  </a:rPr>
                  <a:t>Egyenleg (Ft)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hu-HU"/>
          </a:p>
        </c:txPr>
        <c:crossAx val="44662210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hu-HU"/>
        </a:p>
      </c:txPr>
    </c:legend>
    <c:plotVisOnly val="1"/>
    <c:dispBlanksAs val="zero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20</xdr:row>
      <xdr:rowOff>0</xdr:rowOff>
    </xdr:from>
    <xdr:to>
      <xdr:col>6</xdr:col>
      <xdr:colOff>428400</xdr:colOff>
      <xdr:row>35</xdr:row>
      <xdr:rowOff>17280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324000</xdr:colOff>
      <xdr:row>3</xdr:row>
      <xdr:rowOff>9360</xdr:rowOff>
    </xdr:from>
    <xdr:to>
      <xdr:col>14</xdr:col>
      <xdr:colOff>55800</xdr:colOff>
      <xdr:row>8</xdr:row>
      <xdr:rowOff>131760</xdr:rowOff>
    </xdr:to>
    <xdr:pic>
      <xdr:nvPicPr>
        <xdr:cNvPr id="3" name="Image 2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7301880" y="637920"/>
          <a:ext cx="4644360" cy="10749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8</xdr:col>
      <xdr:colOff>401040</xdr:colOff>
      <xdr:row>16</xdr:row>
      <xdr:rowOff>65880</xdr:rowOff>
    </xdr:to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260120" y="190440"/>
          <a:ext cx="2856960" cy="29804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0</xdr:colOff>
      <xdr:row>2</xdr:row>
      <xdr:rowOff>0</xdr:rowOff>
    </xdr:from>
    <xdr:to>
      <xdr:col>25</xdr:col>
      <xdr:colOff>410040</xdr:colOff>
      <xdr:row>17</xdr:row>
      <xdr:rowOff>122040</xdr:rowOff>
    </xdr:to>
    <xdr:pic>
      <xdr:nvPicPr>
        <xdr:cNvPr id="3" name="Image 1" descr="Picture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7389440" y="571680"/>
          <a:ext cx="2866320" cy="29793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2</xdr:row>
      <xdr:rowOff>0</xdr:rowOff>
    </xdr:from>
    <xdr:to>
      <xdr:col>28</xdr:col>
      <xdr:colOff>409680</xdr:colOff>
      <xdr:row>17</xdr:row>
      <xdr:rowOff>122040</xdr:rowOff>
    </xdr:to>
    <xdr:pic>
      <xdr:nvPicPr>
        <xdr:cNvPr id="4" name="Image 1" descr="Picture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4126760" y="571680"/>
          <a:ext cx="2865960" cy="29793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oddsvadasz.hu/" TargetMode="External"/><Relationship Id="rId1" Type="http://schemas.openxmlformats.org/officeDocument/2006/relationships/hyperlink" Target="https://oddsvadasz.hu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oddsvadasz.hu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oddsvadasz.hu/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https://oddsvadasz.h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30"/>
  <sheetViews>
    <sheetView showGridLines="0" topLeftCell="A17" zoomScaleNormal="100" workbookViewId="0">
      <selection activeCell="C6" sqref="C6"/>
    </sheetView>
  </sheetViews>
  <sheetFormatPr defaultColWidth="8.7109375" defaultRowHeight="15" x14ac:dyDescent="0.25"/>
  <cols>
    <col min="1" max="1" width="3" customWidth="1"/>
    <col min="2" max="2" width="28" customWidth="1"/>
    <col min="3" max="3" width="18" customWidth="1"/>
    <col min="4" max="4" width="4" customWidth="1"/>
    <col min="5" max="5" width="28" customWidth="1"/>
    <col min="6" max="6" width="18" customWidth="1"/>
  </cols>
  <sheetData>
    <row r="2" spans="2:8" ht="19.5" customHeight="1" x14ac:dyDescent="0.3">
      <c r="B2" s="5" t="s">
        <v>0</v>
      </c>
    </row>
    <row r="4" spans="2:8" ht="15" customHeight="1" x14ac:dyDescent="0.25">
      <c r="B4" s="6" t="s">
        <v>1</v>
      </c>
      <c r="E4" s="6" t="s">
        <v>2</v>
      </c>
    </row>
    <row r="5" spans="2:8" ht="15" customHeight="1" x14ac:dyDescent="0.25">
      <c r="B5" s="7" t="s">
        <v>3</v>
      </c>
      <c r="C5" s="8">
        <f>Beállítások!C4</f>
        <v>100000</v>
      </c>
      <c r="E5" s="7" t="s">
        <v>4</v>
      </c>
      <c r="F5" s="9">
        <f>COUNTIF(Meccsek!N2:N201,"Nyert")+COUNTIF(Meccsek!N2:N201,"Vesztett")</f>
        <v>3</v>
      </c>
    </row>
    <row r="6" spans="2:8" ht="15" customHeight="1" x14ac:dyDescent="0.25">
      <c r="B6" s="7" t="s">
        <v>5</v>
      </c>
      <c r="C6" s="8">
        <f>Beállítások!C9</f>
        <v>99035</v>
      </c>
      <c r="E6" s="7" t="s">
        <v>6</v>
      </c>
      <c r="F6" s="9">
        <f>COUNTIF(Meccsek!N2:N201,"Nyert")</f>
        <v>2</v>
      </c>
    </row>
    <row r="7" spans="2:8" ht="15" customHeight="1" x14ac:dyDescent="0.25">
      <c r="B7" s="7" t="s">
        <v>7</v>
      </c>
      <c r="C7" s="8">
        <f>SUM(Szelvények!I2:I101)</f>
        <v>2000</v>
      </c>
      <c r="E7" s="7" t="s">
        <v>8</v>
      </c>
      <c r="F7" s="10">
        <f>IFERROR(COUNTIF(Meccsek!N2:N201,"Nyert")/(COUNTIF(Meccsek!N2:N201,"Nyert")+COUNTIF(Meccsek!N2:N201,"Vesztett")),0)</f>
        <v>0.66666666666666663</v>
      </c>
    </row>
    <row r="8" spans="2:8" ht="15" customHeight="1" x14ac:dyDescent="0.25">
      <c r="B8" s="7" t="s">
        <v>9</v>
      </c>
      <c r="C8" s="8">
        <f>SUM(Szelvények!M2:M101)</f>
        <v>-965</v>
      </c>
      <c r="E8" s="7" t="s">
        <v>10</v>
      </c>
      <c r="F8" s="10">
        <f>IFERROR(AVERAGE(Meccsek!R2:R201),0)</f>
        <v>6.7567567567567988E-3</v>
      </c>
    </row>
    <row r="9" spans="2:8" ht="15" customHeight="1" x14ac:dyDescent="0.25">
      <c r="B9" s="7" t="s">
        <v>11</v>
      </c>
      <c r="C9" s="10">
        <f>IFERROR(SUM(Szelvények!M2:M101)/Beállítások!C4,0)</f>
        <v>-9.6500000000000006E-3</v>
      </c>
      <c r="E9" s="7" t="s">
        <v>12</v>
      </c>
      <c r="F9" s="10">
        <f>IFERROR(COUNTIF(Meccsek!R2:R201,"&gt;0")/COUNT(Meccsek!R2:R201),0)</f>
        <v>0.5</v>
      </c>
    </row>
    <row r="10" spans="2:8" ht="15" customHeight="1" x14ac:dyDescent="0.25">
      <c r="B10" s="7" t="s">
        <v>13</v>
      </c>
      <c r="C10" s="10">
        <f>IFERROR(SUM(Szelvények!M2:M101)/SUM(Szelvények!I2:I101),0)</f>
        <v>-0.48249999999999998</v>
      </c>
      <c r="E10" s="7" t="s">
        <v>14</v>
      </c>
      <c r="F10" s="10">
        <f>IFERROR(AVERAGE(Meccsek!Q2:Q201),0)</f>
        <v>0</v>
      </c>
      <c r="H10" s="11" t="s">
        <v>15</v>
      </c>
    </row>
    <row r="12" spans="2:8" ht="15" customHeight="1" x14ac:dyDescent="0.25">
      <c r="B12" s="6" t="s">
        <v>16</v>
      </c>
      <c r="E12" s="6" t="s">
        <v>17</v>
      </c>
    </row>
    <row r="13" spans="2:8" ht="15" customHeight="1" x14ac:dyDescent="0.25">
      <c r="B13" s="7" t="s">
        <v>18</v>
      </c>
      <c r="C13" s="9">
        <f>COUNTIF(Szelvények!I2:I101,"&gt;0")</f>
        <v>1</v>
      </c>
      <c r="E13" s="7" t="s">
        <v>19</v>
      </c>
      <c r="F13" s="8">
        <f>IFERROR(MAX(Szelvények!N2:N101),Beállítások!C4)</f>
        <v>99035</v>
      </c>
    </row>
    <row r="14" spans="2:8" ht="15" customHeight="1" x14ac:dyDescent="0.25">
      <c r="B14" s="7" t="s">
        <v>20</v>
      </c>
      <c r="C14" s="9">
        <f>COUNTIF(Szelvények!M2:M101,"&gt;0")</f>
        <v>0</v>
      </c>
      <c r="E14" s="7" t="s">
        <v>21</v>
      </c>
      <c r="F14" s="8">
        <f>IFERROR(MIN(Szelvények!N2:N101),Beállítások!C4)</f>
        <v>99035</v>
      </c>
    </row>
    <row r="15" spans="2:8" ht="15" customHeight="1" x14ac:dyDescent="0.25">
      <c r="B15" s="7" t="s">
        <v>22</v>
      </c>
      <c r="C15" s="9">
        <f>COUNTIFS(Szelvények!M2:M101,"&lt;0")</f>
        <v>1</v>
      </c>
      <c r="E15" s="7" t="s">
        <v>23</v>
      </c>
      <c r="F15" s="10">
        <f>IFERROR((MAX(Szelvények!N2:N101)-MIN(Szelvények!N2:N101))/MAX(Szelvények!N2:N101),0)</f>
        <v>0</v>
      </c>
    </row>
    <row r="16" spans="2:8" ht="15" customHeight="1" x14ac:dyDescent="0.25">
      <c r="B16" s="7" t="s">
        <v>24</v>
      </c>
      <c r="C16" s="10">
        <f>IFERROR(COUNTIF(Szelvények!M2:M101,"&gt;0")/(COUNTIF(Szelvények!M2:M101,"&gt;0")+COUNTIFS(Szelvények!M2:M101,"&lt;0")),0)</f>
        <v>0</v>
      </c>
    </row>
    <row r="18" spans="2:6" ht="15" customHeight="1" x14ac:dyDescent="0.25">
      <c r="B18" s="4" t="s">
        <v>25</v>
      </c>
      <c r="C18" s="4"/>
      <c r="D18" s="4"/>
      <c r="E18" s="4"/>
      <c r="F18" s="4"/>
    </row>
    <row r="19" spans="2:6" ht="15" customHeight="1" x14ac:dyDescent="0.25">
      <c r="B19" s="4" t="s">
        <v>26</v>
      </c>
      <c r="C19" s="4"/>
      <c r="D19" s="4"/>
      <c r="E19" s="4"/>
      <c r="F19" s="4"/>
    </row>
    <row r="30" spans="2:6" ht="15" customHeight="1" x14ac:dyDescent="0.25">
      <c r="C30" s="13" t="s">
        <v>27</v>
      </c>
    </row>
  </sheetData>
  <mergeCells count="2">
    <mergeCell ref="B18:F18"/>
    <mergeCell ref="B19:F19"/>
  </mergeCells>
  <hyperlinks>
    <hyperlink ref="H10" r:id="rId1" xr:uid="{00000000-0004-0000-0000-000000000000}"/>
    <hyperlink ref="C30" r:id="rId2" xr:uid="{00000000-0004-0000-0000-000001000000}"/>
  </hyperlinks>
  <pageMargins left="0.75" right="0.75" top="1" bottom="1" header="0.511811023622047" footer="0.511811023622047"/>
  <pageSetup paperSize="9" orientation="portrait" horizontalDpi="300" verticalDpi="30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31"/>
  <sheetViews>
    <sheetView showGridLines="0" topLeftCell="A10" zoomScaleNormal="100" workbookViewId="0">
      <selection activeCell="H21" sqref="H21"/>
    </sheetView>
  </sheetViews>
  <sheetFormatPr defaultColWidth="8.7109375" defaultRowHeight="15" x14ac:dyDescent="0.25"/>
  <cols>
    <col min="1" max="1" width="3" customWidth="1"/>
    <col min="2" max="2" width="32" customWidth="1"/>
    <col min="3" max="3" width="18" customWidth="1"/>
    <col min="4" max="4" width="50" customWidth="1"/>
  </cols>
  <sheetData>
    <row r="1" spans="2:18" ht="15" customHeight="1" x14ac:dyDescent="0.25">
      <c r="R1" s="14" t="s">
        <v>15</v>
      </c>
    </row>
    <row r="2" spans="2:18" ht="19.5" customHeight="1" x14ac:dyDescent="0.3">
      <c r="B2" s="5" t="s">
        <v>28</v>
      </c>
    </row>
    <row r="4" spans="2:18" ht="15" customHeight="1" x14ac:dyDescent="0.25">
      <c r="B4" s="15" t="s">
        <v>29</v>
      </c>
      <c r="C4" s="16">
        <v>100000</v>
      </c>
      <c r="D4" s="12" t="s">
        <v>30</v>
      </c>
    </row>
    <row r="5" spans="2:18" ht="15" customHeight="1" x14ac:dyDescent="0.25">
      <c r="B5" s="15" t="s">
        <v>31</v>
      </c>
      <c r="C5" s="17">
        <v>0.25</v>
      </c>
      <c r="D5" s="12" t="s">
        <v>32</v>
      </c>
    </row>
    <row r="6" spans="2:18" ht="15" customHeight="1" x14ac:dyDescent="0.25">
      <c r="B6" s="15" t="s">
        <v>33</v>
      </c>
      <c r="C6" s="17">
        <v>0.05</v>
      </c>
      <c r="D6" s="12" t="s">
        <v>34</v>
      </c>
    </row>
    <row r="7" spans="2:18" ht="15" customHeight="1" x14ac:dyDescent="0.25">
      <c r="B7" s="15" t="s">
        <v>35</v>
      </c>
      <c r="C7" s="16">
        <v>2000</v>
      </c>
      <c r="D7" s="12" t="s">
        <v>36</v>
      </c>
    </row>
    <row r="9" spans="2:18" ht="15" customHeight="1" x14ac:dyDescent="0.25">
      <c r="B9" s="15" t="s">
        <v>37</v>
      </c>
      <c r="C9" s="18">
        <f>C4+Szelvények!Z1</f>
        <v>99035</v>
      </c>
      <c r="D9" s="12" t="s">
        <v>38</v>
      </c>
    </row>
    <row r="12" spans="2:18" ht="15" customHeight="1" x14ac:dyDescent="0.25">
      <c r="B12" s="19" t="s">
        <v>39</v>
      </c>
    </row>
    <row r="13" spans="2:18" ht="15" customHeight="1" x14ac:dyDescent="0.25">
      <c r="B13" s="20" t="s">
        <v>40</v>
      </c>
      <c r="C13" s="4" t="s">
        <v>41</v>
      </c>
      <c r="D13" s="4"/>
    </row>
    <row r="14" spans="2:18" ht="15" customHeight="1" x14ac:dyDescent="0.25">
      <c r="B14" s="21" t="s">
        <v>42</v>
      </c>
      <c r="C14" s="4" t="s">
        <v>43</v>
      </c>
      <c r="D14" s="4"/>
    </row>
    <row r="16" spans="2:18" ht="15" customHeight="1" x14ac:dyDescent="0.25">
      <c r="B16" s="19" t="s">
        <v>44</v>
      </c>
    </row>
    <row r="17" spans="2:4" ht="15" customHeight="1" x14ac:dyDescent="0.25">
      <c r="B17" s="3" t="s">
        <v>45</v>
      </c>
      <c r="C17" s="3"/>
      <c r="D17" s="3"/>
    </row>
    <row r="18" spans="2:4" ht="15" customHeight="1" x14ac:dyDescent="0.25">
      <c r="B18" s="3"/>
      <c r="C18" s="3"/>
      <c r="D18" s="3"/>
    </row>
    <row r="19" spans="2:4" ht="15" customHeight="1" x14ac:dyDescent="0.25">
      <c r="B19" s="3"/>
      <c r="C19" s="3"/>
      <c r="D19" s="3"/>
    </row>
    <row r="20" spans="2:4" ht="15" customHeight="1" x14ac:dyDescent="0.25">
      <c r="B20" s="3"/>
      <c r="C20" s="3"/>
      <c r="D20" s="3"/>
    </row>
    <row r="23" spans="2:4" ht="15" customHeight="1" x14ac:dyDescent="0.25">
      <c r="B23" s="19" t="s">
        <v>46</v>
      </c>
    </row>
    <row r="24" spans="2:4" ht="15" customHeight="1" x14ac:dyDescent="0.25">
      <c r="B24" s="2" t="s">
        <v>47</v>
      </c>
      <c r="C24" s="2"/>
      <c r="D24" s="2"/>
    </row>
    <row r="25" spans="2:4" ht="15" customHeight="1" x14ac:dyDescent="0.25">
      <c r="B25" s="2" t="s">
        <v>48</v>
      </c>
      <c r="C25" s="2"/>
      <c r="D25" s="2"/>
    </row>
    <row r="26" spans="2:4" ht="15" customHeight="1" x14ac:dyDescent="0.25">
      <c r="B26" s="2" t="s">
        <v>49</v>
      </c>
      <c r="C26" s="2"/>
      <c r="D26" s="2"/>
    </row>
    <row r="27" spans="2:4" ht="15" customHeight="1" x14ac:dyDescent="0.25">
      <c r="B27" s="2" t="s">
        <v>50</v>
      </c>
      <c r="C27" s="2"/>
      <c r="D27" s="2"/>
    </row>
    <row r="28" spans="2:4" ht="15" customHeight="1" x14ac:dyDescent="0.25">
      <c r="B28" s="1"/>
      <c r="C28" s="1"/>
      <c r="D28" s="1"/>
    </row>
    <row r="29" spans="2:4" ht="15" customHeight="1" x14ac:dyDescent="0.25">
      <c r="B29" s="2" t="s">
        <v>51</v>
      </c>
      <c r="C29" s="2"/>
      <c r="D29" s="2"/>
    </row>
    <row r="30" spans="2:4" ht="15" customHeight="1" x14ac:dyDescent="0.25">
      <c r="B30" s="4" t="s">
        <v>52</v>
      </c>
      <c r="C30" s="4"/>
      <c r="D30" s="4"/>
    </row>
    <row r="31" spans="2:4" ht="15" customHeight="1" x14ac:dyDescent="0.25">
      <c r="B31" s="4" t="s">
        <v>53</v>
      </c>
      <c r="C31" s="4"/>
      <c r="D31" s="4"/>
    </row>
  </sheetData>
  <mergeCells count="11">
    <mergeCell ref="B31:D31"/>
    <mergeCell ref="B26:D26"/>
    <mergeCell ref="B27:D27"/>
    <mergeCell ref="B28:D28"/>
    <mergeCell ref="B29:D29"/>
    <mergeCell ref="B30:D30"/>
    <mergeCell ref="C13:D13"/>
    <mergeCell ref="C14:D14"/>
    <mergeCell ref="B17:D20"/>
    <mergeCell ref="B24:D24"/>
    <mergeCell ref="B25:D25"/>
  </mergeCells>
  <hyperlinks>
    <hyperlink ref="R1" r:id="rId1" xr:uid="{00000000-0004-0000-0100-000000000000}"/>
  </hyperlinks>
  <pageMargins left="0.75" right="0.75" top="1" bottom="1" header="0.511811023622047" footer="0.511811023622047"/>
  <pageSetup paperSize="9" orientation="portrait" horizontalDpi="300" verticalDpi="30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201"/>
  <sheetViews>
    <sheetView showGridLines="0" zoomScaleNormal="100" workbookViewId="0">
      <pane ySplit="1" topLeftCell="A2" activePane="bottomLeft" state="frozen"/>
      <selection pane="bottomLeft" activeCell="N2" sqref="N2"/>
    </sheetView>
  </sheetViews>
  <sheetFormatPr defaultColWidth="8.7109375" defaultRowHeight="15" x14ac:dyDescent="0.25"/>
  <cols>
    <col min="1" max="2" width="12" customWidth="1"/>
    <col min="3" max="3" width="26" customWidth="1"/>
    <col min="4" max="4" width="13" customWidth="1"/>
    <col min="5" max="5" width="18" customWidth="1"/>
    <col min="6" max="6" width="14" customWidth="1"/>
    <col min="7" max="8" width="12" customWidth="1"/>
    <col min="9" max="9" width="10" customWidth="1"/>
    <col min="10" max="10" width="11" customWidth="1"/>
    <col min="11" max="12" width="10" customWidth="1"/>
    <col min="13" max="13" width="12" customWidth="1"/>
    <col min="14" max="14" width="11" customWidth="1"/>
    <col min="15" max="15" width="12" customWidth="1"/>
    <col min="16" max="16" width="11" customWidth="1"/>
    <col min="17" max="18" width="10" customWidth="1"/>
    <col min="19" max="19" width="12" customWidth="1"/>
    <col min="20" max="20" width="13" hidden="1" customWidth="1"/>
  </cols>
  <sheetData>
    <row r="1" spans="1:22" ht="30" customHeight="1" x14ac:dyDescent="0.25">
      <c r="A1" s="22" t="s">
        <v>54</v>
      </c>
      <c r="B1" s="22" t="s">
        <v>55</v>
      </c>
      <c r="C1" s="22" t="s">
        <v>56</v>
      </c>
      <c r="D1" s="22" t="s">
        <v>57</v>
      </c>
      <c r="E1" s="22" t="s">
        <v>58</v>
      </c>
      <c r="F1" s="22" t="s">
        <v>59</v>
      </c>
      <c r="G1" s="22" t="s">
        <v>60</v>
      </c>
      <c r="H1" s="22" t="s">
        <v>61</v>
      </c>
      <c r="I1" s="22" t="s">
        <v>62</v>
      </c>
      <c r="J1" s="22" t="s">
        <v>63</v>
      </c>
      <c r="K1" s="22" t="s">
        <v>64</v>
      </c>
      <c r="L1" s="22" t="s">
        <v>65</v>
      </c>
      <c r="M1" s="22" t="s">
        <v>66</v>
      </c>
      <c r="N1" s="22" t="s">
        <v>67</v>
      </c>
      <c r="O1" s="22" t="s">
        <v>68</v>
      </c>
      <c r="P1" s="22" t="s">
        <v>69</v>
      </c>
      <c r="Q1" s="22" t="s">
        <v>70</v>
      </c>
      <c r="R1" s="22" t="s">
        <v>71</v>
      </c>
      <c r="S1" s="22" t="s">
        <v>72</v>
      </c>
      <c r="T1" s="22" t="s">
        <v>73</v>
      </c>
      <c r="V1" s="14" t="s">
        <v>15</v>
      </c>
    </row>
    <row r="2" spans="1:22" ht="15" customHeight="1" x14ac:dyDescent="0.25">
      <c r="A2" s="23" t="s">
        <v>93</v>
      </c>
      <c r="B2" s="24">
        <v>46228</v>
      </c>
      <c r="C2" s="23" t="s">
        <v>94</v>
      </c>
      <c r="D2" s="23" t="s">
        <v>97</v>
      </c>
      <c r="E2" s="30" t="s">
        <v>98</v>
      </c>
      <c r="F2" s="23" t="s">
        <v>101</v>
      </c>
      <c r="G2" s="23" t="s">
        <v>102</v>
      </c>
      <c r="H2" s="23" t="s">
        <v>104</v>
      </c>
      <c r="I2" s="25">
        <v>2.15</v>
      </c>
      <c r="J2" s="25">
        <v>1.65</v>
      </c>
      <c r="K2" s="25"/>
      <c r="L2" s="25">
        <v>1.65</v>
      </c>
      <c r="M2" s="23"/>
      <c r="N2" s="23" t="s">
        <v>106</v>
      </c>
      <c r="O2" s="26"/>
      <c r="P2" s="27">
        <f t="shared" ref="P2:P33" si="0">IFERROR(1/L2,"")</f>
        <v>0.60606060606060608</v>
      </c>
      <c r="Q2" s="27" t="str">
        <f t="shared" ref="Q2:Q33" si="1">IFERROR(IF(M2="","",M2/100-1/L2),"")</f>
        <v/>
      </c>
      <c r="R2" s="27" t="str">
        <f t="shared" ref="R2:R33" si="2">IFERROR(IF(OR(J2="",K2=""),"",J2/K2-1),"")</f>
        <v/>
      </c>
      <c r="S2" s="28">
        <f>IFERROR(IF(M2="",Beállítások!$C$7,MAX(0,MIN(Beállítások!$C$9*Beállítások!$C$5*((M2/100)*(L2-1)-(1-M2/100))/(L2-1),Beállítások!$C$9*Beállítások!$C$6))),"")</f>
        <v>2000</v>
      </c>
      <c r="T2" s="29" t="str">
        <f>IF(A2="","",A2&amp;"-"&amp;COUNTIF($A$2:$A2,A2))</f>
        <v>SZ0001-1</v>
      </c>
    </row>
    <row r="3" spans="1:22" ht="15" customHeight="1" x14ac:dyDescent="0.25">
      <c r="A3" s="23" t="s">
        <v>93</v>
      </c>
      <c r="B3" s="24">
        <v>46228</v>
      </c>
      <c r="C3" s="49" t="s">
        <v>95</v>
      </c>
      <c r="D3" s="30" t="s">
        <v>97</v>
      </c>
      <c r="E3" s="49" t="s">
        <v>99</v>
      </c>
      <c r="F3" s="30" t="s">
        <v>101</v>
      </c>
      <c r="G3" s="30" t="s">
        <v>103</v>
      </c>
      <c r="H3" s="30" t="s">
        <v>104</v>
      </c>
      <c r="I3" s="32">
        <v>1.73</v>
      </c>
      <c r="J3" s="32">
        <v>1.5</v>
      </c>
      <c r="K3" s="32">
        <v>1.48</v>
      </c>
      <c r="L3" s="32">
        <v>1.5</v>
      </c>
      <c r="M3" s="30"/>
      <c r="N3" s="30" t="s">
        <v>105</v>
      </c>
      <c r="O3" s="33"/>
      <c r="P3" s="34">
        <f t="shared" si="0"/>
        <v>0.66666666666666663</v>
      </c>
      <c r="Q3" s="34" t="str">
        <f t="shared" si="1"/>
        <v/>
      </c>
      <c r="R3" s="34">
        <f t="shared" si="2"/>
        <v>1.3513513513513598E-2</v>
      </c>
      <c r="S3" s="35">
        <f>IFERROR(IF(M3="",Beállítások!$C$7,MAX(0,MIN(Beállítások!$C$9*Beállítások!$C$5*((M3/100)*(L3-1)-(1-M3/100))/(L3-1),Beállítások!$C$9*Beállítások!$C$6))),"")</f>
        <v>2000</v>
      </c>
      <c r="T3" s="29" t="str">
        <f>IF(A3="","",A3&amp;"-"&amp;COUNTIF($A$2:$A3,A3))</f>
        <v>SZ0001-2</v>
      </c>
    </row>
    <row r="4" spans="1:22" ht="15" customHeight="1" x14ac:dyDescent="0.25">
      <c r="A4" s="23" t="s">
        <v>93</v>
      </c>
      <c r="B4" s="24">
        <v>46228</v>
      </c>
      <c r="C4" s="53" t="s">
        <v>96</v>
      </c>
      <c r="D4" s="36" t="s">
        <v>97</v>
      </c>
      <c r="E4" s="53" t="s">
        <v>100</v>
      </c>
      <c r="F4" s="36" t="s">
        <v>101</v>
      </c>
      <c r="G4" s="36" t="s">
        <v>102</v>
      </c>
      <c r="H4" s="36" t="s">
        <v>104</v>
      </c>
      <c r="I4" s="37">
        <v>1.97</v>
      </c>
      <c r="J4" s="37">
        <v>1.38</v>
      </c>
      <c r="K4" s="37">
        <v>1.38</v>
      </c>
      <c r="L4" s="37">
        <v>1.38</v>
      </c>
      <c r="M4" s="36"/>
      <c r="N4" s="36" t="s">
        <v>105</v>
      </c>
      <c r="O4" s="38"/>
      <c r="P4" s="27">
        <f t="shared" si="0"/>
        <v>0.7246376811594204</v>
      </c>
      <c r="Q4" s="27" t="str">
        <f t="shared" si="1"/>
        <v/>
      </c>
      <c r="R4" s="27">
        <f t="shared" si="2"/>
        <v>0</v>
      </c>
      <c r="S4" s="28">
        <f>IFERROR(IF(M4="",Beállítások!$C$7,MAX(0,MIN(Beállítások!$C$9*Beállítások!$C$5*((M4/100)*(L4-1)-(1-M4/100))/(L4-1),Beállítások!$C$9*Beállítások!$C$6))),"")</f>
        <v>2000</v>
      </c>
      <c r="T4" s="29" t="str">
        <f>IF(A4="","",A4&amp;"-"&amp;COUNTIF($A$2:$A4,A4))</f>
        <v>SZ0001-3</v>
      </c>
    </row>
    <row r="5" spans="1:22" ht="15" customHeight="1" x14ac:dyDescent="0.25">
      <c r="A5" s="30"/>
      <c r="B5" s="31"/>
      <c r="C5" s="30"/>
      <c r="D5" s="30"/>
      <c r="E5" s="30"/>
      <c r="F5" s="30"/>
      <c r="G5" s="30"/>
      <c r="H5" s="30"/>
      <c r="I5" s="32"/>
      <c r="J5" s="32"/>
      <c r="K5" s="32"/>
      <c r="L5" s="32"/>
      <c r="M5" s="30"/>
      <c r="N5" s="30"/>
      <c r="O5" s="33"/>
      <c r="P5" s="34" t="str">
        <f t="shared" si="0"/>
        <v/>
      </c>
      <c r="Q5" s="34" t="str">
        <f t="shared" si="1"/>
        <v/>
      </c>
      <c r="R5" s="34" t="str">
        <f t="shared" si="2"/>
        <v/>
      </c>
      <c r="S5" s="35">
        <f>IFERROR(IF(M5="",Beállítások!$C$7,MAX(0,MIN(Beállítások!$C$9*Beállítások!$C$5*((M5/100)*(L5-1)-(1-M5/100))/(L5-1),Beállítások!$C$9*Beállítások!$C$6))),"")</f>
        <v>2000</v>
      </c>
      <c r="T5" s="29" t="str">
        <f>IF(A5="","",A5&amp;"-"&amp;COUNTIF($A$2:$A5,A5))</f>
        <v/>
      </c>
    </row>
    <row r="6" spans="1:22" ht="15" customHeight="1" x14ac:dyDescent="0.25">
      <c r="A6" s="36"/>
      <c r="B6" s="39"/>
      <c r="C6" s="36"/>
      <c r="D6" s="36"/>
      <c r="E6" s="36"/>
      <c r="F6" s="36"/>
      <c r="G6" s="36"/>
      <c r="H6" s="36"/>
      <c r="I6" s="37"/>
      <c r="J6" s="37"/>
      <c r="K6" s="37"/>
      <c r="L6" s="37"/>
      <c r="M6" s="36"/>
      <c r="N6" s="36"/>
      <c r="O6" s="38"/>
      <c r="P6" s="27" t="str">
        <f t="shared" si="0"/>
        <v/>
      </c>
      <c r="Q6" s="27" t="str">
        <f t="shared" si="1"/>
        <v/>
      </c>
      <c r="R6" s="27" t="str">
        <f t="shared" si="2"/>
        <v/>
      </c>
      <c r="S6" s="28">
        <f>IFERROR(IF(M6="",Beállítások!$C$7,MAX(0,MIN(Beállítások!$C$9*Beállítások!$C$5*((M6/100)*(L6-1)-(1-M6/100))/(L6-1),Beállítások!$C$9*Beállítások!$C$6))),"")</f>
        <v>2000</v>
      </c>
      <c r="T6" s="29" t="str">
        <f>IF(A6="","",A6&amp;"-"&amp;COUNTIF($A$2:$A6,A6))</f>
        <v/>
      </c>
    </row>
    <row r="7" spans="1:22" ht="15" customHeight="1" x14ac:dyDescent="0.25">
      <c r="A7" s="30"/>
      <c r="B7" s="31"/>
      <c r="C7" s="30"/>
      <c r="D7" s="30"/>
      <c r="E7" s="30"/>
      <c r="F7" s="30"/>
      <c r="G7" s="30"/>
      <c r="H7" s="30"/>
      <c r="I7" s="32"/>
      <c r="J7" s="32"/>
      <c r="K7" s="32"/>
      <c r="L7" s="32"/>
      <c r="M7" s="30"/>
      <c r="N7" s="30"/>
      <c r="O7" s="33"/>
      <c r="P7" s="34" t="str">
        <f t="shared" si="0"/>
        <v/>
      </c>
      <c r="Q7" s="34" t="str">
        <f t="shared" si="1"/>
        <v/>
      </c>
      <c r="R7" s="34" t="str">
        <f t="shared" si="2"/>
        <v/>
      </c>
      <c r="S7" s="35">
        <f>IFERROR(IF(M7="",Beállítások!$C$7,MAX(0,MIN(Beállítások!$C$9*Beállítások!$C$5*((M7/100)*(L7-1)-(1-M7/100))/(L7-1),Beállítások!$C$9*Beállítások!$C$6))),"")</f>
        <v>2000</v>
      </c>
      <c r="T7" s="29" t="str">
        <f>IF(A7="","",A7&amp;"-"&amp;COUNTIF($A$2:$A7,A7))</f>
        <v/>
      </c>
    </row>
    <row r="8" spans="1:22" ht="15" customHeight="1" x14ac:dyDescent="0.25">
      <c r="A8" s="36"/>
      <c r="B8" s="39"/>
      <c r="C8" s="36"/>
      <c r="D8" s="36"/>
      <c r="E8" s="36"/>
      <c r="F8" s="36"/>
      <c r="G8" s="36"/>
      <c r="H8" s="36"/>
      <c r="I8" s="37"/>
      <c r="J8" s="37"/>
      <c r="K8" s="37"/>
      <c r="L8" s="37"/>
      <c r="M8" s="36"/>
      <c r="N8" s="36"/>
      <c r="O8" s="38"/>
      <c r="P8" s="27" t="str">
        <f t="shared" si="0"/>
        <v/>
      </c>
      <c r="Q8" s="27" t="str">
        <f t="shared" si="1"/>
        <v/>
      </c>
      <c r="R8" s="27" t="str">
        <f t="shared" si="2"/>
        <v/>
      </c>
      <c r="S8" s="28">
        <f>IFERROR(IF(M8="",Beállítások!$C$7,MAX(0,MIN(Beállítások!$C$9*Beállítások!$C$5*((M8/100)*(L8-1)-(1-M8/100))/(L8-1),Beállítások!$C$9*Beállítások!$C$6))),"")</f>
        <v>2000</v>
      </c>
      <c r="T8" s="29" t="str">
        <f>IF(A8="","",A8&amp;"-"&amp;COUNTIF($A$2:$A8,A8))</f>
        <v/>
      </c>
    </row>
    <row r="9" spans="1:22" ht="15" customHeight="1" x14ac:dyDescent="0.25">
      <c r="A9" s="30"/>
      <c r="B9" s="31"/>
      <c r="C9" s="30"/>
      <c r="D9" s="30"/>
      <c r="E9" s="30"/>
      <c r="F9" s="30"/>
      <c r="G9" s="30"/>
      <c r="H9" s="30"/>
      <c r="I9" s="32"/>
      <c r="J9" s="32"/>
      <c r="K9" s="32"/>
      <c r="L9" s="32"/>
      <c r="M9" s="30"/>
      <c r="N9" s="30"/>
      <c r="O9" s="33"/>
      <c r="P9" s="34" t="str">
        <f t="shared" si="0"/>
        <v/>
      </c>
      <c r="Q9" s="34" t="str">
        <f t="shared" si="1"/>
        <v/>
      </c>
      <c r="R9" s="34" t="str">
        <f t="shared" si="2"/>
        <v/>
      </c>
      <c r="S9" s="35">
        <f>IFERROR(IF(M9="",Beállítások!$C$7,MAX(0,MIN(Beállítások!$C$9*Beállítások!$C$5*((M9/100)*(L9-1)-(1-M9/100))/(L9-1),Beállítások!$C$9*Beállítások!$C$6))),"")</f>
        <v>2000</v>
      </c>
      <c r="T9" s="29" t="str">
        <f>IF(A9="","",A9&amp;"-"&amp;COUNTIF($A$2:$A9,A9))</f>
        <v/>
      </c>
    </row>
    <row r="10" spans="1:22" ht="15" customHeight="1" x14ac:dyDescent="0.25">
      <c r="A10" s="36"/>
      <c r="B10" s="39"/>
      <c r="C10" s="36"/>
      <c r="D10" s="36"/>
      <c r="E10" s="36"/>
      <c r="F10" s="36"/>
      <c r="G10" s="36"/>
      <c r="H10" s="36"/>
      <c r="I10" s="37"/>
      <c r="J10" s="37"/>
      <c r="K10" s="37"/>
      <c r="L10" s="37"/>
      <c r="M10" s="36"/>
      <c r="N10" s="36"/>
      <c r="O10" s="38"/>
      <c r="P10" s="27" t="str">
        <f t="shared" si="0"/>
        <v/>
      </c>
      <c r="Q10" s="27" t="str">
        <f t="shared" si="1"/>
        <v/>
      </c>
      <c r="R10" s="27" t="str">
        <f t="shared" si="2"/>
        <v/>
      </c>
      <c r="S10" s="28">
        <f>IFERROR(IF(M10="",Beállítások!$C$7,MAX(0,MIN(Beállítások!$C$9*Beállítások!$C$5*((M10/100)*(L10-1)-(1-M10/100))/(L10-1),Beállítások!$C$9*Beállítások!$C$6))),"")</f>
        <v>2000</v>
      </c>
      <c r="T10" s="29" t="str">
        <f>IF(A10="","",A10&amp;"-"&amp;COUNTIF($A$2:$A10,A10))</f>
        <v/>
      </c>
    </row>
    <row r="11" spans="1:22" ht="15" customHeight="1" x14ac:dyDescent="0.25">
      <c r="A11" s="30"/>
      <c r="B11" s="31"/>
      <c r="C11" s="30"/>
      <c r="D11" s="30"/>
      <c r="E11" s="30"/>
      <c r="F11" s="30"/>
      <c r="G11" s="30"/>
      <c r="H11" s="30"/>
      <c r="I11" s="32"/>
      <c r="J11" s="32"/>
      <c r="K11" s="32"/>
      <c r="L11" s="32"/>
      <c r="M11" s="30"/>
      <c r="N11" s="30"/>
      <c r="O11" s="33"/>
      <c r="P11" s="34" t="str">
        <f t="shared" si="0"/>
        <v/>
      </c>
      <c r="Q11" s="34" t="str">
        <f t="shared" si="1"/>
        <v/>
      </c>
      <c r="R11" s="34" t="str">
        <f t="shared" si="2"/>
        <v/>
      </c>
      <c r="S11" s="35">
        <f>IFERROR(IF(M11="",Beállítások!$C$7,MAX(0,MIN(Beállítások!$C$9*Beállítások!$C$5*((M11/100)*(L11-1)-(1-M11/100))/(L11-1),Beállítások!$C$9*Beállítások!$C$6))),"")</f>
        <v>2000</v>
      </c>
      <c r="T11" s="29" t="str">
        <f>IF(A11="","",A11&amp;"-"&amp;COUNTIF($A$2:$A11,A11))</f>
        <v/>
      </c>
    </row>
    <row r="12" spans="1:22" ht="15" customHeight="1" x14ac:dyDescent="0.25">
      <c r="A12" s="36"/>
      <c r="B12" s="39"/>
      <c r="C12" s="36"/>
      <c r="D12" s="36"/>
      <c r="E12" s="36"/>
      <c r="F12" s="36"/>
      <c r="G12" s="36"/>
      <c r="H12" s="36"/>
      <c r="I12" s="37"/>
      <c r="J12" s="37"/>
      <c r="K12" s="37"/>
      <c r="L12" s="37"/>
      <c r="M12" s="36"/>
      <c r="N12" s="36"/>
      <c r="O12" s="38"/>
      <c r="P12" s="27" t="str">
        <f t="shared" si="0"/>
        <v/>
      </c>
      <c r="Q12" s="27" t="str">
        <f t="shared" si="1"/>
        <v/>
      </c>
      <c r="R12" s="27" t="str">
        <f t="shared" si="2"/>
        <v/>
      </c>
      <c r="S12" s="28">
        <f>IFERROR(IF(M12="",Beállítások!$C$7,MAX(0,MIN(Beállítások!$C$9*Beállítások!$C$5*((M12/100)*(L12-1)-(1-M12/100))/(L12-1),Beállítások!$C$9*Beállítások!$C$6))),"")</f>
        <v>2000</v>
      </c>
      <c r="T12" s="29" t="str">
        <f>IF(A12="","",A12&amp;"-"&amp;COUNTIF($A$2:$A12,A12))</f>
        <v/>
      </c>
    </row>
    <row r="13" spans="1:22" ht="15" customHeight="1" x14ac:dyDescent="0.25">
      <c r="A13" s="30"/>
      <c r="B13" s="31"/>
      <c r="C13" s="30"/>
      <c r="D13" s="30"/>
      <c r="E13" s="30"/>
      <c r="F13" s="30"/>
      <c r="G13" s="30"/>
      <c r="H13" s="30"/>
      <c r="I13" s="32"/>
      <c r="J13" s="32"/>
      <c r="K13" s="32"/>
      <c r="L13" s="32"/>
      <c r="M13" s="30"/>
      <c r="N13" s="30"/>
      <c r="O13" s="33"/>
      <c r="P13" s="34" t="str">
        <f t="shared" si="0"/>
        <v/>
      </c>
      <c r="Q13" s="34" t="str">
        <f t="shared" si="1"/>
        <v/>
      </c>
      <c r="R13" s="34" t="str">
        <f t="shared" si="2"/>
        <v/>
      </c>
      <c r="S13" s="35">
        <f>IFERROR(IF(M13="",Beállítások!$C$7,MAX(0,MIN(Beállítások!$C$9*Beállítások!$C$5*((M13/100)*(L13-1)-(1-M13/100))/(L13-1),Beállítások!$C$9*Beállítások!$C$6))),"")</f>
        <v>2000</v>
      </c>
      <c r="T13" s="29" t="str">
        <f>IF(A13="","",A13&amp;"-"&amp;COUNTIF($A$2:$A13,A13))</f>
        <v/>
      </c>
    </row>
    <row r="14" spans="1:22" ht="15" customHeight="1" x14ac:dyDescent="0.25">
      <c r="A14" s="36"/>
      <c r="B14" s="39"/>
      <c r="C14" s="36"/>
      <c r="D14" s="36"/>
      <c r="E14" s="36"/>
      <c r="F14" s="36"/>
      <c r="G14" s="36"/>
      <c r="H14" s="36"/>
      <c r="I14" s="37"/>
      <c r="J14" s="37"/>
      <c r="K14" s="37"/>
      <c r="L14" s="37"/>
      <c r="M14" s="36"/>
      <c r="N14" s="36"/>
      <c r="O14" s="38"/>
      <c r="P14" s="27" t="str">
        <f t="shared" si="0"/>
        <v/>
      </c>
      <c r="Q14" s="27" t="str">
        <f t="shared" si="1"/>
        <v/>
      </c>
      <c r="R14" s="27" t="str">
        <f t="shared" si="2"/>
        <v/>
      </c>
      <c r="S14" s="28">
        <f>IFERROR(IF(M14="",Beállítások!$C$7,MAX(0,MIN(Beállítások!$C$9*Beállítások!$C$5*((M14/100)*(L14-1)-(1-M14/100))/(L14-1),Beállítások!$C$9*Beállítások!$C$6))),"")</f>
        <v>2000</v>
      </c>
      <c r="T14" s="29" t="str">
        <f>IF(A14="","",A14&amp;"-"&amp;COUNTIF($A$2:$A14,A14))</f>
        <v/>
      </c>
    </row>
    <row r="15" spans="1:22" ht="15" customHeight="1" x14ac:dyDescent="0.25">
      <c r="A15" s="30"/>
      <c r="B15" s="31"/>
      <c r="C15" s="30"/>
      <c r="D15" s="30"/>
      <c r="E15" s="30"/>
      <c r="F15" s="30"/>
      <c r="G15" s="30"/>
      <c r="H15" s="30"/>
      <c r="I15" s="32"/>
      <c r="J15" s="32"/>
      <c r="K15" s="32"/>
      <c r="L15" s="32"/>
      <c r="M15" s="30"/>
      <c r="N15" s="30"/>
      <c r="O15" s="33"/>
      <c r="P15" s="34" t="str">
        <f t="shared" si="0"/>
        <v/>
      </c>
      <c r="Q15" s="34" t="str">
        <f t="shared" si="1"/>
        <v/>
      </c>
      <c r="R15" s="34" t="str">
        <f t="shared" si="2"/>
        <v/>
      </c>
      <c r="S15" s="35">
        <f>IFERROR(IF(M15="",Beállítások!$C$7,MAX(0,MIN(Beállítások!$C$9*Beállítások!$C$5*((M15/100)*(L15-1)-(1-M15/100))/(L15-1),Beállítások!$C$9*Beállítások!$C$6))),"")</f>
        <v>2000</v>
      </c>
      <c r="T15" s="29" t="str">
        <f>IF(A15="","",A15&amp;"-"&amp;COUNTIF($A$2:$A15,A15))</f>
        <v/>
      </c>
    </row>
    <row r="16" spans="1:22" ht="15" customHeight="1" x14ac:dyDescent="0.25">
      <c r="A16" s="36"/>
      <c r="B16" s="39"/>
      <c r="C16" s="36"/>
      <c r="D16" s="36"/>
      <c r="E16" s="36"/>
      <c r="F16" s="36"/>
      <c r="G16" s="36"/>
      <c r="H16" s="36"/>
      <c r="I16" s="37"/>
      <c r="J16" s="37"/>
      <c r="K16" s="37"/>
      <c r="L16" s="37"/>
      <c r="M16" s="36"/>
      <c r="N16" s="36"/>
      <c r="O16" s="38"/>
      <c r="P16" s="27" t="str">
        <f t="shared" si="0"/>
        <v/>
      </c>
      <c r="Q16" s="27" t="str">
        <f t="shared" si="1"/>
        <v/>
      </c>
      <c r="R16" s="27" t="str">
        <f t="shared" si="2"/>
        <v/>
      </c>
      <c r="S16" s="28">
        <f>IFERROR(IF(M16="",Beállítások!$C$7,MAX(0,MIN(Beállítások!$C$9*Beállítások!$C$5*((M16/100)*(L16-1)-(1-M16/100))/(L16-1),Beállítások!$C$9*Beállítások!$C$6))),"")</f>
        <v>2000</v>
      </c>
      <c r="T16" s="29" t="str">
        <f>IF(A16="","",A16&amp;"-"&amp;COUNTIF($A$2:$A16,A16))</f>
        <v/>
      </c>
    </row>
    <row r="17" spans="1:20" ht="15" customHeight="1" x14ac:dyDescent="0.25">
      <c r="A17" s="30"/>
      <c r="B17" s="31"/>
      <c r="C17" s="30"/>
      <c r="D17" s="30"/>
      <c r="E17" s="30"/>
      <c r="F17" s="30"/>
      <c r="G17" s="30"/>
      <c r="H17" s="30"/>
      <c r="I17" s="32"/>
      <c r="J17" s="32"/>
      <c r="K17" s="32"/>
      <c r="L17" s="32"/>
      <c r="M17" s="30"/>
      <c r="N17" s="30"/>
      <c r="O17" s="33"/>
      <c r="P17" s="34" t="str">
        <f t="shared" si="0"/>
        <v/>
      </c>
      <c r="Q17" s="34" t="str">
        <f t="shared" si="1"/>
        <v/>
      </c>
      <c r="R17" s="34" t="str">
        <f t="shared" si="2"/>
        <v/>
      </c>
      <c r="S17" s="35">
        <f>IFERROR(IF(M17="",Beállítások!$C$7,MAX(0,MIN(Beállítások!$C$9*Beállítások!$C$5*((M17/100)*(L17-1)-(1-M17/100))/(L17-1),Beállítások!$C$9*Beállítások!$C$6))),"")</f>
        <v>2000</v>
      </c>
      <c r="T17" s="29" t="str">
        <f>IF(A17="","",A17&amp;"-"&amp;COUNTIF($A$2:$A17,A17))</f>
        <v/>
      </c>
    </row>
    <row r="18" spans="1:20" ht="15" customHeight="1" x14ac:dyDescent="0.25">
      <c r="A18" s="36"/>
      <c r="B18" s="39"/>
      <c r="C18" s="36"/>
      <c r="D18" s="36"/>
      <c r="E18" s="36"/>
      <c r="F18" s="36"/>
      <c r="G18" s="36"/>
      <c r="H18" s="36"/>
      <c r="I18" s="37"/>
      <c r="J18" s="37"/>
      <c r="K18" s="37"/>
      <c r="L18" s="37"/>
      <c r="M18" s="36"/>
      <c r="N18" s="36"/>
      <c r="O18" s="38"/>
      <c r="P18" s="27" t="str">
        <f t="shared" si="0"/>
        <v/>
      </c>
      <c r="Q18" s="27" t="str">
        <f t="shared" si="1"/>
        <v/>
      </c>
      <c r="R18" s="27" t="str">
        <f t="shared" si="2"/>
        <v/>
      </c>
      <c r="S18" s="28">
        <f>IFERROR(IF(M18="",Beállítások!$C$7,MAX(0,MIN(Beállítások!$C$9*Beállítások!$C$5*((M18/100)*(L18-1)-(1-M18/100))/(L18-1),Beállítások!$C$9*Beállítások!$C$6))),"")</f>
        <v>2000</v>
      </c>
      <c r="T18" s="29" t="str">
        <f>IF(A18="","",A18&amp;"-"&amp;COUNTIF($A$2:$A18,A18))</f>
        <v/>
      </c>
    </row>
    <row r="19" spans="1:20" ht="15" customHeight="1" x14ac:dyDescent="0.25">
      <c r="A19" s="30"/>
      <c r="B19" s="31"/>
      <c r="C19" s="30"/>
      <c r="D19" s="30"/>
      <c r="E19" s="30"/>
      <c r="F19" s="30"/>
      <c r="G19" s="30"/>
      <c r="H19" s="30"/>
      <c r="I19" s="32"/>
      <c r="J19" s="32"/>
      <c r="K19" s="32"/>
      <c r="L19" s="32"/>
      <c r="M19" s="30"/>
      <c r="N19" s="30"/>
      <c r="O19" s="33"/>
      <c r="P19" s="34" t="str">
        <f t="shared" si="0"/>
        <v/>
      </c>
      <c r="Q19" s="34" t="str">
        <f t="shared" si="1"/>
        <v/>
      </c>
      <c r="R19" s="34" t="str">
        <f t="shared" si="2"/>
        <v/>
      </c>
      <c r="S19" s="35">
        <f>IFERROR(IF(M19="",Beállítások!$C$7,MAX(0,MIN(Beállítások!$C$9*Beállítások!$C$5*((M19/100)*(L19-1)-(1-M19/100))/(L19-1),Beállítások!$C$9*Beállítások!$C$6))),"")</f>
        <v>2000</v>
      </c>
      <c r="T19" s="29" t="str">
        <f>IF(A19="","",A19&amp;"-"&amp;COUNTIF($A$2:$A19,A19))</f>
        <v/>
      </c>
    </row>
    <row r="20" spans="1:20" ht="15" customHeight="1" x14ac:dyDescent="0.25">
      <c r="A20" s="36"/>
      <c r="B20" s="39"/>
      <c r="C20" s="36"/>
      <c r="D20" s="36"/>
      <c r="E20" s="36"/>
      <c r="F20" s="36"/>
      <c r="G20" s="36"/>
      <c r="H20" s="36"/>
      <c r="I20" s="37"/>
      <c r="J20" s="37"/>
      <c r="K20" s="37"/>
      <c r="L20" s="37"/>
      <c r="M20" s="36"/>
      <c r="N20" s="36"/>
      <c r="O20" s="38"/>
      <c r="P20" s="27" t="str">
        <f t="shared" si="0"/>
        <v/>
      </c>
      <c r="Q20" s="27" t="str">
        <f t="shared" si="1"/>
        <v/>
      </c>
      <c r="R20" s="27" t="str">
        <f t="shared" si="2"/>
        <v/>
      </c>
      <c r="S20" s="28">
        <f>IFERROR(IF(M20="",Beállítások!$C$7,MAX(0,MIN(Beállítások!$C$9*Beállítások!$C$5*((M20/100)*(L20-1)-(1-M20/100))/(L20-1),Beállítások!$C$9*Beállítások!$C$6))),"")</f>
        <v>2000</v>
      </c>
      <c r="T20" s="29" t="str">
        <f>IF(A20="","",A20&amp;"-"&amp;COUNTIF($A$2:$A20,A20))</f>
        <v/>
      </c>
    </row>
    <row r="21" spans="1:20" ht="15" customHeight="1" x14ac:dyDescent="0.25">
      <c r="A21" s="30"/>
      <c r="B21" s="31"/>
      <c r="C21" s="30"/>
      <c r="D21" s="30"/>
      <c r="E21" s="30"/>
      <c r="F21" s="30"/>
      <c r="G21" s="30"/>
      <c r="H21" s="30"/>
      <c r="I21" s="32"/>
      <c r="J21" s="32"/>
      <c r="K21" s="32"/>
      <c r="L21" s="32"/>
      <c r="M21" s="30"/>
      <c r="N21" s="30"/>
      <c r="O21" s="33"/>
      <c r="P21" s="34" t="str">
        <f t="shared" si="0"/>
        <v/>
      </c>
      <c r="Q21" s="34" t="str">
        <f t="shared" si="1"/>
        <v/>
      </c>
      <c r="R21" s="34" t="str">
        <f t="shared" si="2"/>
        <v/>
      </c>
      <c r="S21" s="35">
        <f>IFERROR(IF(M21="",Beállítások!$C$7,MAX(0,MIN(Beállítások!$C$9*Beállítások!$C$5*((M21/100)*(L21-1)-(1-M21/100))/(L21-1),Beállítások!$C$9*Beállítások!$C$6))),"")</f>
        <v>2000</v>
      </c>
      <c r="T21" s="29" t="str">
        <f>IF(A21="","",A21&amp;"-"&amp;COUNTIF($A$2:$A21,A21))</f>
        <v/>
      </c>
    </row>
    <row r="22" spans="1:20" ht="15" customHeight="1" x14ac:dyDescent="0.25">
      <c r="A22" s="36"/>
      <c r="B22" s="39"/>
      <c r="C22" s="36"/>
      <c r="D22" s="36"/>
      <c r="E22" s="36"/>
      <c r="F22" s="36"/>
      <c r="G22" s="36"/>
      <c r="H22" s="36"/>
      <c r="I22" s="37"/>
      <c r="J22" s="37"/>
      <c r="K22" s="37"/>
      <c r="L22" s="37"/>
      <c r="M22" s="36"/>
      <c r="N22" s="36"/>
      <c r="O22" s="38"/>
      <c r="P22" s="27" t="str">
        <f t="shared" si="0"/>
        <v/>
      </c>
      <c r="Q22" s="27" t="str">
        <f t="shared" si="1"/>
        <v/>
      </c>
      <c r="R22" s="27" t="str">
        <f t="shared" si="2"/>
        <v/>
      </c>
      <c r="S22" s="28">
        <f>IFERROR(IF(M22="",Beállítások!$C$7,MAX(0,MIN(Beállítások!$C$9*Beállítások!$C$5*((M22/100)*(L22-1)-(1-M22/100))/(L22-1),Beállítások!$C$9*Beállítások!$C$6))),"")</f>
        <v>2000</v>
      </c>
      <c r="T22" s="29" t="str">
        <f>IF(A22="","",A22&amp;"-"&amp;COUNTIF($A$2:$A22,A22))</f>
        <v/>
      </c>
    </row>
    <row r="23" spans="1:20" ht="15" customHeight="1" x14ac:dyDescent="0.25">
      <c r="A23" s="30"/>
      <c r="B23" s="31"/>
      <c r="C23" s="30"/>
      <c r="D23" s="30"/>
      <c r="E23" s="30"/>
      <c r="F23" s="30"/>
      <c r="G23" s="30"/>
      <c r="H23" s="30"/>
      <c r="I23" s="32"/>
      <c r="J23" s="32"/>
      <c r="K23" s="32"/>
      <c r="L23" s="32"/>
      <c r="M23" s="30"/>
      <c r="N23" s="30"/>
      <c r="O23" s="33"/>
      <c r="P23" s="34" t="str">
        <f t="shared" si="0"/>
        <v/>
      </c>
      <c r="Q23" s="34" t="str">
        <f t="shared" si="1"/>
        <v/>
      </c>
      <c r="R23" s="34" t="str">
        <f t="shared" si="2"/>
        <v/>
      </c>
      <c r="S23" s="35">
        <f>IFERROR(IF(M23="",Beállítások!$C$7,MAX(0,MIN(Beállítások!$C$9*Beállítások!$C$5*((M23/100)*(L23-1)-(1-M23/100))/(L23-1),Beállítások!$C$9*Beállítások!$C$6))),"")</f>
        <v>2000</v>
      </c>
      <c r="T23" s="29" t="str">
        <f>IF(A23="","",A23&amp;"-"&amp;COUNTIF($A$2:$A23,A23))</f>
        <v/>
      </c>
    </row>
    <row r="24" spans="1:20" ht="15" customHeight="1" x14ac:dyDescent="0.25">
      <c r="A24" s="36"/>
      <c r="B24" s="39"/>
      <c r="C24" s="36"/>
      <c r="D24" s="36"/>
      <c r="E24" s="36"/>
      <c r="F24" s="36"/>
      <c r="G24" s="36"/>
      <c r="H24" s="36"/>
      <c r="I24" s="37"/>
      <c r="J24" s="37"/>
      <c r="K24" s="37"/>
      <c r="L24" s="37"/>
      <c r="M24" s="36"/>
      <c r="N24" s="36"/>
      <c r="O24" s="38"/>
      <c r="P24" s="27" t="str">
        <f t="shared" si="0"/>
        <v/>
      </c>
      <c r="Q24" s="27" t="str">
        <f t="shared" si="1"/>
        <v/>
      </c>
      <c r="R24" s="27" t="str">
        <f t="shared" si="2"/>
        <v/>
      </c>
      <c r="S24" s="28">
        <f>IFERROR(IF(M24="",Beállítások!$C$7,MAX(0,MIN(Beállítások!$C$9*Beállítások!$C$5*((M24/100)*(L24-1)-(1-M24/100))/(L24-1),Beállítások!$C$9*Beállítások!$C$6))),"")</f>
        <v>2000</v>
      </c>
      <c r="T24" s="29" t="str">
        <f>IF(A24="","",A24&amp;"-"&amp;COUNTIF($A$2:$A24,A24))</f>
        <v/>
      </c>
    </row>
    <row r="25" spans="1:20" ht="15" customHeight="1" x14ac:dyDescent="0.25">
      <c r="A25" s="30"/>
      <c r="B25" s="31"/>
      <c r="C25" s="30"/>
      <c r="D25" s="30"/>
      <c r="E25" s="30"/>
      <c r="F25" s="30"/>
      <c r="G25" s="30"/>
      <c r="H25" s="30"/>
      <c r="I25" s="32"/>
      <c r="J25" s="32"/>
      <c r="K25" s="32"/>
      <c r="L25" s="32"/>
      <c r="M25" s="30"/>
      <c r="N25" s="30"/>
      <c r="O25" s="33"/>
      <c r="P25" s="34" t="str">
        <f t="shared" si="0"/>
        <v/>
      </c>
      <c r="Q25" s="34" t="str">
        <f t="shared" si="1"/>
        <v/>
      </c>
      <c r="R25" s="34" t="str">
        <f t="shared" si="2"/>
        <v/>
      </c>
      <c r="S25" s="35">
        <f>IFERROR(IF(M25="",Beállítások!$C$7,MAX(0,MIN(Beállítások!$C$9*Beállítások!$C$5*((M25/100)*(L25-1)-(1-M25/100))/(L25-1),Beállítások!$C$9*Beállítások!$C$6))),"")</f>
        <v>2000</v>
      </c>
      <c r="T25" s="29" t="str">
        <f>IF(A25="","",A25&amp;"-"&amp;COUNTIF($A$2:$A25,A25))</f>
        <v/>
      </c>
    </row>
    <row r="26" spans="1:20" ht="15" customHeight="1" x14ac:dyDescent="0.25">
      <c r="A26" s="36"/>
      <c r="B26" s="39"/>
      <c r="C26" s="36"/>
      <c r="D26" s="36"/>
      <c r="E26" s="36"/>
      <c r="F26" s="36"/>
      <c r="G26" s="36"/>
      <c r="H26" s="36"/>
      <c r="I26" s="37"/>
      <c r="J26" s="37"/>
      <c r="K26" s="37"/>
      <c r="L26" s="37"/>
      <c r="M26" s="36"/>
      <c r="N26" s="36"/>
      <c r="O26" s="38"/>
      <c r="P26" s="27" t="str">
        <f t="shared" si="0"/>
        <v/>
      </c>
      <c r="Q26" s="27" t="str">
        <f t="shared" si="1"/>
        <v/>
      </c>
      <c r="R26" s="27" t="str">
        <f t="shared" si="2"/>
        <v/>
      </c>
      <c r="S26" s="28">
        <f>IFERROR(IF(M26="",Beállítások!$C$7,MAX(0,MIN(Beállítások!$C$9*Beállítások!$C$5*((M26/100)*(L26-1)-(1-M26/100))/(L26-1),Beállítások!$C$9*Beállítások!$C$6))),"")</f>
        <v>2000</v>
      </c>
      <c r="T26" s="29" t="str">
        <f>IF(A26="","",A26&amp;"-"&amp;COUNTIF($A$2:$A26,A26))</f>
        <v/>
      </c>
    </row>
    <row r="27" spans="1:20" ht="15" customHeight="1" x14ac:dyDescent="0.25">
      <c r="A27" s="30"/>
      <c r="B27" s="31"/>
      <c r="C27" s="30"/>
      <c r="D27" s="30"/>
      <c r="E27" s="30"/>
      <c r="F27" s="30"/>
      <c r="G27" s="30"/>
      <c r="H27" s="30"/>
      <c r="I27" s="32"/>
      <c r="J27" s="32"/>
      <c r="K27" s="32"/>
      <c r="L27" s="32"/>
      <c r="M27" s="30"/>
      <c r="N27" s="30"/>
      <c r="O27" s="33"/>
      <c r="P27" s="34" t="str">
        <f t="shared" si="0"/>
        <v/>
      </c>
      <c r="Q27" s="34" t="str">
        <f t="shared" si="1"/>
        <v/>
      </c>
      <c r="R27" s="34" t="str">
        <f t="shared" si="2"/>
        <v/>
      </c>
      <c r="S27" s="35">
        <f>IFERROR(IF(M27="",Beállítások!$C$7,MAX(0,MIN(Beállítások!$C$9*Beállítások!$C$5*((M27/100)*(L27-1)-(1-M27/100))/(L27-1),Beállítások!$C$9*Beállítások!$C$6))),"")</f>
        <v>2000</v>
      </c>
      <c r="T27" s="29" t="str">
        <f>IF(A27="","",A27&amp;"-"&amp;COUNTIF($A$2:$A27,A27))</f>
        <v/>
      </c>
    </row>
    <row r="28" spans="1:20" ht="15" customHeight="1" x14ac:dyDescent="0.25">
      <c r="A28" s="36"/>
      <c r="B28" s="39"/>
      <c r="C28" s="36"/>
      <c r="D28" s="36"/>
      <c r="E28" s="36"/>
      <c r="F28" s="36"/>
      <c r="G28" s="36"/>
      <c r="H28" s="36"/>
      <c r="I28" s="37"/>
      <c r="J28" s="37"/>
      <c r="K28" s="37"/>
      <c r="L28" s="37"/>
      <c r="M28" s="36"/>
      <c r="N28" s="36"/>
      <c r="O28" s="38"/>
      <c r="P28" s="27" t="str">
        <f t="shared" si="0"/>
        <v/>
      </c>
      <c r="Q28" s="27" t="str">
        <f t="shared" si="1"/>
        <v/>
      </c>
      <c r="R28" s="27" t="str">
        <f t="shared" si="2"/>
        <v/>
      </c>
      <c r="S28" s="28">
        <f>IFERROR(IF(M28="",Beállítások!$C$7,MAX(0,MIN(Beállítások!$C$9*Beállítások!$C$5*((M28/100)*(L28-1)-(1-M28/100))/(L28-1),Beállítások!$C$9*Beállítások!$C$6))),"")</f>
        <v>2000</v>
      </c>
      <c r="T28" s="29" t="str">
        <f>IF(A28="","",A28&amp;"-"&amp;COUNTIF($A$2:$A28,A28))</f>
        <v/>
      </c>
    </row>
    <row r="29" spans="1:20" ht="15" customHeight="1" x14ac:dyDescent="0.25">
      <c r="A29" s="30"/>
      <c r="B29" s="31"/>
      <c r="C29" s="30"/>
      <c r="D29" s="30"/>
      <c r="E29" s="30"/>
      <c r="F29" s="30"/>
      <c r="G29" s="30"/>
      <c r="H29" s="30"/>
      <c r="I29" s="32"/>
      <c r="J29" s="32"/>
      <c r="K29" s="32"/>
      <c r="L29" s="32"/>
      <c r="M29" s="30"/>
      <c r="N29" s="30"/>
      <c r="O29" s="33"/>
      <c r="P29" s="34" t="str">
        <f t="shared" si="0"/>
        <v/>
      </c>
      <c r="Q29" s="34" t="str">
        <f t="shared" si="1"/>
        <v/>
      </c>
      <c r="R29" s="34" t="str">
        <f t="shared" si="2"/>
        <v/>
      </c>
      <c r="S29" s="35">
        <f>IFERROR(IF(M29="",Beállítások!$C$7,MAX(0,MIN(Beállítások!$C$9*Beállítások!$C$5*((M29/100)*(L29-1)-(1-M29/100))/(L29-1),Beállítások!$C$9*Beállítások!$C$6))),"")</f>
        <v>2000</v>
      </c>
      <c r="T29" s="29" t="str">
        <f>IF(A29="","",A29&amp;"-"&amp;COUNTIF($A$2:$A29,A29))</f>
        <v/>
      </c>
    </row>
    <row r="30" spans="1:20" ht="15" customHeight="1" x14ac:dyDescent="0.25">
      <c r="A30" s="36"/>
      <c r="B30" s="39"/>
      <c r="C30" s="36"/>
      <c r="D30" s="36"/>
      <c r="E30" s="36"/>
      <c r="F30" s="36"/>
      <c r="G30" s="36"/>
      <c r="H30" s="36"/>
      <c r="I30" s="37"/>
      <c r="J30" s="37"/>
      <c r="K30" s="37"/>
      <c r="L30" s="37"/>
      <c r="M30" s="36"/>
      <c r="N30" s="36"/>
      <c r="O30" s="38"/>
      <c r="P30" s="27" t="str">
        <f t="shared" si="0"/>
        <v/>
      </c>
      <c r="Q30" s="27" t="str">
        <f t="shared" si="1"/>
        <v/>
      </c>
      <c r="R30" s="27" t="str">
        <f t="shared" si="2"/>
        <v/>
      </c>
      <c r="S30" s="28">
        <f>IFERROR(IF(M30="",Beállítások!$C$7,MAX(0,MIN(Beállítások!$C$9*Beállítások!$C$5*((M30/100)*(L30-1)-(1-M30/100))/(L30-1),Beállítások!$C$9*Beállítások!$C$6))),"")</f>
        <v>2000</v>
      </c>
      <c r="T30" s="29" t="str">
        <f>IF(A30="","",A30&amp;"-"&amp;COUNTIF($A$2:$A30,A30))</f>
        <v/>
      </c>
    </row>
    <row r="31" spans="1:20" ht="15" customHeight="1" x14ac:dyDescent="0.25">
      <c r="A31" s="30"/>
      <c r="B31" s="31"/>
      <c r="C31" s="30"/>
      <c r="D31" s="30"/>
      <c r="E31" s="30"/>
      <c r="F31" s="30"/>
      <c r="G31" s="30"/>
      <c r="H31" s="30"/>
      <c r="I31" s="32"/>
      <c r="J31" s="32"/>
      <c r="K31" s="32"/>
      <c r="L31" s="32"/>
      <c r="M31" s="30"/>
      <c r="N31" s="30"/>
      <c r="O31" s="33"/>
      <c r="P31" s="34" t="str">
        <f t="shared" si="0"/>
        <v/>
      </c>
      <c r="Q31" s="34" t="str">
        <f t="shared" si="1"/>
        <v/>
      </c>
      <c r="R31" s="34" t="str">
        <f t="shared" si="2"/>
        <v/>
      </c>
      <c r="S31" s="35">
        <f>IFERROR(IF(M31="",Beállítások!$C$7,MAX(0,MIN(Beállítások!$C$9*Beállítások!$C$5*((M31/100)*(L31-1)-(1-M31/100))/(L31-1),Beállítások!$C$9*Beállítások!$C$6))),"")</f>
        <v>2000</v>
      </c>
      <c r="T31" s="29" t="str">
        <f>IF(A31="","",A31&amp;"-"&amp;COUNTIF($A$2:$A31,A31))</f>
        <v/>
      </c>
    </row>
    <row r="32" spans="1:20" ht="15" customHeight="1" x14ac:dyDescent="0.25">
      <c r="A32" s="36"/>
      <c r="B32" s="39"/>
      <c r="C32" s="36"/>
      <c r="D32" s="36"/>
      <c r="E32" s="36"/>
      <c r="F32" s="36"/>
      <c r="G32" s="36"/>
      <c r="H32" s="36"/>
      <c r="I32" s="37"/>
      <c r="J32" s="37"/>
      <c r="K32" s="37"/>
      <c r="L32" s="37"/>
      <c r="M32" s="36"/>
      <c r="N32" s="36"/>
      <c r="O32" s="38"/>
      <c r="P32" s="27" t="str">
        <f t="shared" si="0"/>
        <v/>
      </c>
      <c r="Q32" s="27" t="str">
        <f t="shared" si="1"/>
        <v/>
      </c>
      <c r="R32" s="27" t="str">
        <f t="shared" si="2"/>
        <v/>
      </c>
      <c r="S32" s="28">
        <f>IFERROR(IF(M32="",Beállítások!$C$7,MAX(0,MIN(Beállítások!$C$9*Beállítások!$C$5*((M32/100)*(L32-1)-(1-M32/100))/(L32-1),Beállítások!$C$9*Beállítások!$C$6))),"")</f>
        <v>2000</v>
      </c>
      <c r="T32" s="29" t="str">
        <f>IF(A32="","",A32&amp;"-"&amp;COUNTIF($A$2:$A32,A32))</f>
        <v/>
      </c>
    </row>
    <row r="33" spans="1:20" ht="15" customHeight="1" x14ac:dyDescent="0.25">
      <c r="A33" s="30"/>
      <c r="B33" s="31"/>
      <c r="C33" s="30"/>
      <c r="D33" s="30"/>
      <c r="E33" s="30"/>
      <c r="F33" s="30"/>
      <c r="G33" s="30"/>
      <c r="H33" s="30"/>
      <c r="I33" s="32"/>
      <c r="J33" s="32"/>
      <c r="K33" s="32"/>
      <c r="L33" s="32"/>
      <c r="M33" s="30"/>
      <c r="N33" s="30"/>
      <c r="O33" s="33"/>
      <c r="P33" s="34" t="str">
        <f t="shared" si="0"/>
        <v/>
      </c>
      <c r="Q33" s="34" t="str">
        <f t="shared" si="1"/>
        <v/>
      </c>
      <c r="R33" s="34" t="str">
        <f t="shared" si="2"/>
        <v/>
      </c>
      <c r="S33" s="35">
        <f>IFERROR(IF(M33="",Beállítások!$C$7,MAX(0,MIN(Beállítások!$C$9*Beállítások!$C$5*((M33/100)*(L33-1)-(1-M33/100))/(L33-1),Beállítások!$C$9*Beállítások!$C$6))),"")</f>
        <v>2000</v>
      </c>
      <c r="T33" s="29" t="str">
        <f>IF(A33="","",A33&amp;"-"&amp;COUNTIF($A$2:$A33,A33))</f>
        <v/>
      </c>
    </row>
    <row r="34" spans="1:20" ht="15" customHeight="1" x14ac:dyDescent="0.25">
      <c r="A34" s="36"/>
      <c r="B34" s="39"/>
      <c r="C34" s="36"/>
      <c r="D34" s="36"/>
      <c r="E34" s="36"/>
      <c r="F34" s="36"/>
      <c r="G34" s="36"/>
      <c r="H34" s="36"/>
      <c r="I34" s="37"/>
      <c r="J34" s="37"/>
      <c r="K34" s="37"/>
      <c r="L34" s="37"/>
      <c r="M34" s="36"/>
      <c r="N34" s="36"/>
      <c r="O34" s="38"/>
      <c r="P34" s="27" t="str">
        <f t="shared" ref="P34:P65" si="3">IFERROR(1/L34,"")</f>
        <v/>
      </c>
      <c r="Q34" s="27" t="str">
        <f t="shared" ref="Q34:Q65" si="4">IFERROR(IF(M34="","",M34/100-1/L34),"")</f>
        <v/>
      </c>
      <c r="R34" s="27" t="str">
        <f t="shared" ref="R34:R65" si="5">IFERROR(IF(OR(J34="",K34=""),"",J34/K34-1),"")</f>
        <v/>
      </c>
      <c r="S34" s="28">
        <f>IFERROR(IF(M34="",Beállítások!$C$7,MAX(0,MIN(Beállítások!$C$9*Beállítások!$C$5*((M34/100)*(L34-1)-(1-M34/100))/(L34-1),Beállítások!$C$9*Beállítások!$C$6))),"")</f>
        <v>2000</v>
      </c>
      <c r="T34" s="29" t="str">
        <f>IF(A34="","",A34&amp;"-"&amp;COUNTIF($A$2:$A34,A34))</f>
        <v/>
      </c>
    </row>
    <row r="35" spans="1:20" ht="15" customHeight="1" x14ac:dyDescent="0.25">
      <c r="A35" s="30"/>
      <c r="B35" s="31"/>
      <c r="C35" s="30"/>
      <c r="D35" s="30"/>
      <c r="E35" s="30"/>
      <c r="F35" s="30"/>
      <c r="G35" s="30"/>
      <c r="H35" s="30"/>
      <c r="I35" s="32"/>
      <c r="J35" s="32"/>
      <c r="K35" s="32"/>
      <c r="L35" s="32"/>
      <c r="M35" s="30"/>
      <c r="N35" s="30"/>
      <c r="O35" s="33"/>
      <c r="P35" s="34" t="str">
        <f t="shared" si="3"/>
        <v/>
      </c>
      <c r="Q35" s="34" t="str">
        <f t="shared" si="4"/>
        <v/>
      </c>
      <c r="R35" s="34" t="str">
        <f t="shared" si="5"/>
        <v/>
      </c>
      <c r="S35" s="35">
        <f>IFERROR(IF(M35="",Beállítások!$C$7,MAX(0,MIN(Beállítások!$C$9*Beállítások!$C$5*((M35/100)*(L35-1)-(1-M35/100))/(L35-1),Beállítások!$C$9*Beállítások!$C$6))),"")</f>
        <v>2000</v>
      </c>
      <c r="T35" s="29" t="str">
        <f>IF(A35="","",A35&amp;"-"&amp;COUNTIF($A$2:$A35,A35))</f>
        <v/>
      </c>
    </row>
    <row r="36" spans="1:20" ht="15" customHeight="1" x14ac:dyDescent="0.25">
      <c r="A36" s="36"/>
      <c r="B36" s="39"/>
      <c r="C36" s="36"/>
      <c r="D36" s="36"/>
      <c r="E36" s="36"/>
      <c r="F36" s="36"/>
      <c r="G36" s="36"/>
      <c r="H36" s="36"/>
      <c r="I36" s="37"/>
      <c r="J36" s="37"/>
      <c r="K36" s="37"/>
      <c r="L36" s="37"/>
      <c r="M36" s="36"/>
      <c r="N36" s="36"/>
      <c r="O36" s="38"/>
      <c r="P36" s="27" t="str">
        <f t="shared" si="3"/>
        <v/>
      </c>
      <c r="Q36" s="27" t="str">
        <f t="shared" si="4"/>
        <v/>
      </c>
      <c r="R36" s="27" t="str">
        <f t="shared" si="5"/>
        <v/>
      </c>
      <c r="S36" s="28">
        <f>IFERROR(IF(M36="",Beállítások!$C$7,MAX(0,MIN(Beállítások!$C$9*Beállítások!$C$5*((M36/100)*(L36-1)-(1-M36/100))/(L36-1),Beállítások!$C$9*Beállítások!$C$6))),"")</f>
        <v>2000</v>
      </c>
      <c r="T36" s="29" t="str">
        <f>IF(A36="","",A36&amp;"-"&amp;COUNTIF($A$2:$A36,A36))</f>
        <v/>
      </c>
    </row>
    <row r="37" spans="1:20" ht="15" customHeight="1" x14ac:dyDescent="0.25">
      <c r="A37" s="30"/>
      <c r="B37" s="31"/>
      <c r="C37" s="30"/>
      <c r="D37" s="30"/>
      <c r="E37" s="30"/>
      <c r="F37" s="30"/>
      <c r="G37" s="30"/>
      <c r="H37" s="30"/>
      <c r="I37" s="32"/>
      <c r="J37" s="32"/>
      <c r="K37" s="32"/>
      <c r="L37" s="32"/>
      <c r="M37" s="30"/>
      <c r="N37" s="30"/>
      <c r="O37" s="33"/>
      <c r="P37" s="34" t="str">
        <f t="shared" si="3"/>
        <v/>
      </c>
      <c r="Q37" s="34" t="str">
        <f t="shared" si="4"/>
        <v/>
      </c>
      <c r="R37" s="34" t="str">
        <f t="shared" si="5"/>
        <v/>
      </c>
      <c r="S37" s="35">
        <f>IFERROR(IF(M37="",Beállítások!$C$7,MAX(0,MIN(Beállítások!$C$9*Beállítások!$C$5*((M37/100)*(L37-1)-(1-M37/100))/(L37-1),Beállítások!$C$9*Beállítások!$C$6))),"")</f>
        <v>2000</v>
      </c>
      <c r="T37" s="29" t="str">
        <f>IF(A37="","",A37&amp;"-"&amp;COUNTIF($A$2:$A37,A37))</f>
        <v/>
      </c>
    </row>
    <row r="38" spans="1:20" ht="15" customHeight="1" x14ac:dyDescent="0.25">
      <c r="A38" s="36"/>
      <c r="B38" s="39"/>
      <c r="C38" s="36"/>
      <c r="D38" s="36"/>
      <c r="E38" s="36"/>
      <c r="F38" s="36"/>
      <c r="G38" s="36"/>
      <c r="H38" s="36"/>
      <c r="I38" s="37"/>
      <c r="J38" s="37"/>
      <c r="K38" s="37"/>
      <c r="L38" s="37"/>
      <c r="M38" s="36"/>
      <c r="N38" s="36"/>
      <c r="O38" s="38"/>
      <c r="P38" s="27" t="str">
        <f t="shared" si="3"/>
        <v/>
      </c>
      <c r="Q38" s="27" t="str">
        <f t="shared" si="4"/>
        <v/>
      </c>
      <c r="R38" s="27" t="str">
        <f t="shared" si="5"/>
        <v/>
      </c>
      <c r="S38" s="28">
        <f>IFERROR(IF(M38="",Beállítások!$C$7,MAX(0,MIN(Beállítások!$C$9*Beállítások!$C$5*((M38/100)*(L38-1)-(1-M38/100))/(L38-1),Beállítások!$C$9*Beállítások!$C$6))),"")</f>
        <v>2000</v>
      </c>
      <c r="T38" s="29" t="str">
        <f>IF(A38="","",A38&amp;"-"&amp;COUNTIF($A$2:$A38,A38))</f>
        <v/>
      </c>
    </row>
    <row r="39" spans="1:20" ht="15" customHeight="1" x14ac:dyDescent="0.25">
      <c r="A39" s="30"/>
      <c r="B39" s="31"/>
      <c r="C39" s="30"/>
      <c r="D39" s="30"/>
      <c r="E39" s="30"/>
      <c r="F39" s="30"/>
      <c r="G39" s="30"/>
      <c r="H39" s="30"/>
      <c r="I39" s="32"/>
      <c r="J39" s="32"/>
      <c r="K39" s="32"/>
      <c r="L39" s="32"/>
      <c r="M39" s="30"/>
      <c r="N39" s="30"/>
      <c r="O39" s="33"/>
      <c r="P39" s="34" t="str">
        <f t="shared" si="3"/>
        <v/>
      </c>
      <c r="Q39" s="34" t="str">
        <f t="shared" si="4"/>
        <v/>
      </c>
      <c r="R39" s="34" t="str">
        <f t="shared" si="5"/>
        <v/>
      </c>
      <c r="S39" s="35">
        <f>IFERROR(IF(M39="",Beállítások!$C$7,MAX(0,MIN(Beállítások!$C$9*Beállítások!$C$5*((M39/100)*(L39-1)-(1-M39/100))/(L39-1),Beállítások!$C$9*Beállítások!$C$6))),"")</f>
        <v>2000</v>
      </c>
      <c r="T39" s="29" t="str">
        <f>IF(A39="","",A39&amp;"-"&amp;COUNTIF($A$2:$A39,A39))</f>
        <v/>
      </c>
    </row>
    <row r="40" spans="1:20" ht="15" customHeight="1" x14ac:dyDescent="0.25">
      <c r="A40" s="36"/>
      <c r="B40" s="39"/>
      <c r="C40" s="36"/>
      <c r="D40" s="36"/>
      <c r="E40" s="36"/>
      <c r="F40" s="36"/>
      <c r="G40" s="36"/>
      <c r="H40" s="36"/>
      <c r="I40" s="37"/>
      <c r="J40" s="37"/>
      <c r="K40" s="37"/>
      <c r="L40" s="37"/>
      <c r="M40" s="36"/>
      <c r="N40" s="36"/>
      <c r="O40" s="38"/>
      <c r="P40" s="27" t="str">
        <f t="shared" si="3"/>
        <v/>
      </c>
      <c r="Q40" s="27" t="str">
        <f t="shared" si="4"/>
        <v/>
      </c>
      <c r="R40" s="27" t="str">
        <f t="shared" si="5"/>
        <v/>
      </c>
      <c r="S40" s="28">
        <f>IFERROR(IF(M40="",Beállítások!$C$7,MAX(0,MIN(Beállítások!$C$9*Beállítások!$C$5*((M40/100)*(L40-1)-(1-M40/100))/(L40-1),Beállítások!$C$9*Beállítások!$C$6))),"")</f>
        <v>2000</v>
      </c>
      <c r="T40" s="29" t="str">
        <f>IF(A40="","",A40&amp;"-"&amp;COUNTIF($A$2:$A40,A40))</f>
        <v/>
      </c>
    </row>
    <row r="41" spans="1:20" ht="15" customHeight="1" x14ac:dyDescent="0.25">
      <c r="A41" s="30"/>
      <c r="B41" s="31"/>
      <c r="C41" s="30"/>
      <c r="D41" s="30"/>
      <c r="E41" s="30"/>
      <c r="F41" s="30"/>
      <c r="G41" s="30"/>
      <c r="H41" s="30"/>
      <c r="I41" s="32"/>
      <c r="J41" s="32"/>
      <c r="K41" s="32"/>
      <c r="L41" s="32"/>
      <c r="M41" s="30"/>
      <c r="N41" s="30"/>
      <c r="O41" s="33"/>
      <c r="P41" s="34" t="str">
        <f t="shared" si="3"/>
        <v/>
      </c>
      <c r="Q41" s="34" t="str">
        <f t="shared" si="4"/>
        <v/>
      </c>
      <c r="R41" s="34" t="str">
        <f t="shared" si="5"/>
        <v/>
      </c>
      <c r="S41" s="35">
        <f>IFERROR(IF(M41="",Beállítások!$C$7,MAX(0,MIN(Beállítások!$C$9*Beállítások!$C$5*((M41/100)*(L41-1)-(1-M41/100))/(L41-1),Beállítások!$C$9*Beállítások!$C$6))),"")</f>
        <v>2000</v>
      </c>
      <c r="T41" s="29" t="str">
        <f>IF(A41="","",A41&amp;"-"&amp;COUNTIF($A$2:$A41,A41))</f>
        <v/>
      </c>
    </row>
    <row r="42" spans="1:20" ht="15" customHeight="1" x14ac:dyDescent="0.25">
      <c r="A42" s="36"/>
      <c r="B42" s="39"/>
      <c r="C42" s="36"/>
      <c r="D42" s="36"/>
      <c r="E42" s="36"/>
      <c r="F42" s="36"/>
      <c r="G42" s="36"/>
      <c r="H42" s="36"/>
      <c r="I42" s="37"/>
      <c r="J42" s="37"/>
      <c r="K42" s="37"/>
      <c r="L42" s="37"/>
      <c r="M42" s="36"/>
      <c r="N42" s="36"/>
      <c r="O42" s="38"/>
      <c r="P42" s="27" t="str">
        <f t="shared" si="3"/>
        <v/>
      </c>
      <c r="Q42" s="27" t="str">
        <f t="shared" si="4"/>
        <v/>
      </c>
      <c r="R42" s="27" t="str">
        <f t="shared" si="5"/>
        <v/>
      </c>
      <c r="S42" s="28">
        <f>IFERROR(IF(M42="",Beállítások!$C$7,MAX(0,MIN(Beállítások!$C$9*Beállítások!$C$5*((M42/100)*(L42-1)-(1-M42/100))/(L42-1),Beállítások!$C$9*Beállítások!$C$6))),"")</f>
        <v>2000</v>
      </c>
      <c r="T42" s="29" t="str">
        <f>IF(A42="","",A42&amp;"-"&amp;COUNTIF($A$2:$A42,A42))</f>
        <v/>
      </c>
    </row>
    <row r="43" spans="1:20" ht="15" customHeight="1" x14ac:dyDescent="0.25">
      <c r="A43" s="30"/>
      <c r="B43" s="31"/>
      <c r="C43" s="30"/>
      <c r="D43" s="30"/>
      <c r="E43" s="30"/>
      <c r="F43" s="30"/>
      <c r="G43" s="30"/>
      <c r="H43" s="30"/>
      <c r="I43" s="32"/>
      <c r="J43" s="32"/>
      <c r="K43" s="32"/>
      <c r="L43" s="32"/>
      <c r="M43" s="30"/>
      <c r="N43" s="30"/>
      <c r="O43" s="33"/>
      <c r="P43" s="34" t="str">
        <f t="shared" si="3"/>
        <v/>
      </c>
      <c r="Q43" s="34" t="str">
        <f t="shared" si="4"/>
        <v/>
      </c>
      <c r="R43" s="34" t="str">
        <f t="shared" si="5"/>
        <v/>
      </c>
      <c r="S43" s="35">
        <f>IFERROR(IF(M43="",Beállítások!$C$7,MAX(0,MIN(Beállítások!$C$9*Beállítások!$C$5*((M43/100)*(L43-1)-(1-M43/100))/(L43-1),Beállítások!$C$9*Beállítások!$C$6))),"")</f>
        <v>2000</v>
      </c>
      <c r="T43" s="29" t="str">
        <f>IF(A43="","",A43&amp;"-"&amp;COUNTIF($A$2:$A43,A43))</f>
        <v/>
      </c>
    </row>
    <row r="44" spans="1:20" ht="15" customHeight="1" x14ac:dyDescent="0.25">
      <c r="A44" s="36"/>
      <c r="B44" s="39"/>
      <c r="C44" s="36"/>
      <c r="D44" s="36"/>
      <c r="E44" s="36"/>
      <c r="F44" s="36"/>
      <c r="G44" s="36"/>
      <c r="H44" s="36"/>
      <c r="I44" s="37"/>
      <c r="J44" s="37"/>
      <c r="K44" s="37"/>
      <c r="L44" s="37"/>
      <c r="M44" s="36"/>
      <c r="N44" s="36"/>
      <c r="O44" s="38"/>
      <c r="P44" s="27" t="str">
        <f t="shared" si="3"/>
        <v/>
      </c>
      <c r="Q44" s="27" t="str">
        <f t="shared" si="4"/>
        <v/>
      </c>
      <c r="R44" s="27" t="str">
        <f t="shared" si="5"/>
        <v/>
      </c>
      <c r="S44" s="28">
        <f>IFERROR(IF(M44="",Beállítások!$C$7,MAX(0,MIN(Beállítások!$C$9*Beállítások!$C$5*((M44/100)*(L44-1)-(1-M44/100))/(L44-1),Beállítások!$C$9*Beállítások!$C$6))),"")</f>
        <v>2000</v>
      </c>
      <c r="T44" s="29" t="str">
        <f>IF(A44="","",A44&amp;"-"&amp;COUNTIF($A$2:$A44,A44))</f>
        <v/>
      </c>
    </row>
    <row r="45" spans="1:20" ht="15" customHeight="1" x14ac:dyDescent="0.25">
      <c r="A45" s="30"/>
      <c r="B45" s="31"/>
      <c r="C45" s="30"/>
      <c r="D45" s="30"/>
      <c r="E45" s="30"/>
      <c r="F45" s="30"/>
      <c r="G45" s="30"/>
      <c r="H45" s="30"/>
      <c r="I45" s="32"/>
      <c r="J45" s="32"/>
      <c r="K45" s="32"/>
      <c r="L45" s="32"/>
      <c r="M45" s="30"/>
      <c r="N45" s="30"/>
      <c r="O45" s="33"/>
      <c r="P45" s="34" t="str">
        <f t="shared" si="3"/>
        <v/>
      </c>
      <c r="Q45" s="34" t="str">
        <f t="shared" si="4"/>
        <v/>
      </c>
      <c r="R45" s="34" t="str">
        <f t="shared" si="5"/>
        <v/>
      </c>
      <c r="S45" s="35">
        <f>IFERROR(IF(M45="",Beállítások!$C$7,MAX(0,MIN(Beállítások!$C$9*Beállítások!$C$5*((M45/100)*(L45-1)-(1-M45/100))/(L45-1),Beállítások!$C$9*Beállítások!$C$6))),"")</f>
        <v>2000</v>
      </c>
      <c r="T45" s="29" t="str">
        <f>IF(A45="","",A45&amp;"-"&amp;COUNTIF($A$2:$A45,A45))</f>
        <v/>
      </c>
    </row>
    <row r="46" spans="1:20" ht="15" customHeight="1" x14ac:dyDescent="0.25">
      <c r="A46" s="36"/>
      <c r="B46" s="39"/>
      <c r="C46" s="36"/>
      <c r="D46" s="36"/>
      <c r="E46" s="36"/>
      <c r="F46" s="36"/>
      <c r="G46" s="36"/>
      <c r="H46" s="36"/>
      <c r="I46" s="37"/>
      <c r="J46" s="37"/>
      <c r="K46" s="37"/>
      <c r="L46" s="37"/>
      <c r="M46" s="36"/>
      <c r="N46" s="36"/>
      <c r="O46" s="38"/>
      <c r="P46" s="27" t="str">
        <f t="shared" si="3"/>
        <v/>
      </c>
      <c r="Q46" s="27" t="str">
        <f t="shared" si="4"/>
        <v/>
      </c>
      <c r="R46" s="27" t="str">
        <f t="shared" si="5"/>
        <v/>
      </c>
      <c r="S46" s="28">
        <f>IFERROR(IF(M46="",Beállítások!$C$7,MAX(0,MIN(Beállítások!$C$9*Beállítások!$C$5*((M46/100)*(L46-1)-(1-M46/100))/(L46-1),Beállítások!$C$9*Beállítások!$C$6))),"")</f>
        <v>2000</v>
      </c>
      <c r="T46" s="29" t="str">
        <f>IF(A46="","",A46&amp;"-"&amp;COUNTIF($A$2:$A46,A46))</f>
        <v/>
      </c>
    </row>
    <row r="47" spans="1:20" ht="15" customHeight="1" x14ac:dyDescent="0.25">
      <c r="A47" s="30"/>
      <c r="B47" s="31"/>
      <c r="C47" s="30"/>
      <c r="D47" s="30"/>
      <c r="E47" s="30"/>
      <c r="F47" s="30"/>
      <c r="G47" s="30"/>
      <c r="H47" s="30"/>
      <c r="I47" s="32"/>
      <c r="J47" s="32"/>
      <c r="K47" s="32"/>
      <c r="L47" s="32"/>
      <c r="M47" s="30"/>
      <c r="N47" s="30"/>
      <c r="O47" s="33"/>
      <c r="P47" s="34" t="str">
        <f t="shared" si="3"/>
        <v/>
      </c>
      <c r="Q47" s="34" t="str">
        <f t="shared" si="4"/>
        <v/>
      </c>
      <c r="R47" s="34" t="str">
        <f t="shared" si="5"/>
        <v/>
      </c>
      <c r="S47" s="35">
        <f>IFERROR(IF(M47="",Beállítások!$C$7,MAX(0,MIN(Beállítások!$C$9*Beállítások!$C$5*((M47/100)*(L47-1)-(1-M47/100))/(L47-1),Beállítások!$C$9*Beállítások!$C$6))),"")</f>
        <v>2000</v>
      </c>
      <c r="T47" s="29" t="str">
        <f>IF(A47="","",A47&amp;"-"&amp;COUNTIF($A$2:$A47,A47))</f>
        <v/>
      </c>
    </row>
    <row r="48" spans="1:20" ht="15" customHeight="1" x14ac:dyDescent="0.25">
      <c r="A48" s="36"/>
      <c r="B48" s="39"/>
      <c r="C48" s="36"/>
      <c r="D48" s="36"/>
      <c r="E48" s="36"/>
      <c r="F48" s="36"/>
      <c r="G48" s="36"/>
      <c r="H48" s="36"/>
      <c r="I48" s="37"/>
      <c r="J48" s="37"/>
      <c r="K48" s="37"/>
      <c r="L48" s="37"/>
      <c r="M48" s="36"/>
      <c r="N48" s="36"/>
      <c r="O48" s="38"/>
      <c r="P48" s="27" t="str">
        <f t="shared" si="3"/>
        <v/>
      </c>
      <c r="Q48" s="27" t="str">
        <f t="shared" si="4"/>
        <v/>
      </c>
      <c r="R48" s="27" t="str">
        <f t="shared" si="5"/>
        <v/>
      </c>
      <c r="S48" s="28">
        <f>IFERROR(IF(M48="",Beállítások!$C$7,MAX(0,MIN(Beállítások!$C$9*Beállítások!$C$5*((M48/100)*(L48-1)-(1-M48/100))/(L48-1),Beállítások!$C$9*Beállítások!$C$6))),"")</f>
        <v>2000</v>
      </c>
      <c r="T48" s="29" t="str">
        <f>IF(A48="","",A48&amp;"-"&amp;COUNTIF($A$2:$A48,A48))</f>
        <v/>
      </c>
    </row>
    <row r="49" spans="1:20" ht="15" customHeight="1" x14ac:dyDescent="0.25">
      <c r="A49" s="30"/>
      <c r="B49" s="31"/>
      <c r="C49" s="30"/>
      <c r="D49" s="30"/>
      <c r="E49" s="30"/>
      <c r="F49" s="30"/>
      <c r="G49" s="30"/>
      <c r="H49" s="30"/>
      <c r="I49" s="32"/>
      <c r="J49" s="32"/>
      <c r="K49" s="32"/>
      <c r="L49" s="32"/>
      <c r="M49" s="30"/>
      <c r="N49" s="30"/>
      <c r="O49" s="33"/>
      <c r="P49" s="34" t="str">
        <f t="shared" si="3"/>
        <v/>
      </c>
      <c r="Q49" s="34" t="str">
        <f t="shared" si="4"/>
        <v/>
      </c>
      <c r="R49" s="34" t="str">
        <f t="shared" si="5"/>
        <v/>
      </c>
      <c r="S49" s="35">
        <f>IFERROR(IF(M49="",Beállítások!$C$7,MAX(0,MIN(Beállítások!$C$9*Beállítások!$C$5*((M49/100)*(L49-1)-(1-M49/100))/(L49-1),Beállítások!$C$9*Beállítások!$C$6))),"")</f>
        <v>2000</v>
      </c>
      <c r="T49" s="29" t="str">
        <f>IF(A49="","",A49&amp;"-"&amp;COUNTIF($A$2:$A49,A49))</f>
        <v/>
      </c>
    </row>
    <row r="50" spans="1:20" ht="15" customHeight="1" x14ac:dyDescent="0.25">
      <c r="A50" s="36"/>
      <c r="B50" s="39"/>
      <c r="C50" s="36"/>
      <c r="D50" s="36"/>
      <c r="E50" s="36"/>
      <c r="F50" s="36"/>
      <c r="G50" s="36"/>
      <c r="H50" s="36"/>
      <c r="I50" s="37"/>
      <c r="J50" s="37"/>
      <c r="K50" s="37"/>
      <c r="L50" s="37"/>
      <c r="M50" s="36"/>
      <c r="N50" s="36"/>
      <c r="O50" s="38"/>
      <c r="P50" s="27" t="str">
        <f t="shared" si="3"/>
        <v/>
      </c>
      <c r="Q50" s="27" t="str">
        <f t="shared" si="4"/>
        <v/>
      </c>
      <c r="R50" s="27" t="str">
        <f t="shared" si="5"/>
        <v/>
      </c>
      <c r="S50" s="28">
        <f>IFERROR(IF(M50="",Beállítások!$C$7,MAX(0,MIN(Beállítások!$C$9*Beállítások!$C$5*((M50/100)*(L50-1)-(1-M50/100))/(L50-1),Beállítások!$C$9*Beállítások!$C$6))),"")</f>
        <v>2000</v>
      </c>
      <c r="T50" s="29" t="str">
        <f>IF(A50="","",A50&amp;"-"&amp;COUNTIF($A$2:$A50,A50))</f>
        <v/>
      </c>
    </row>
    <row r="51" spans="1:20" ht="15" customHeight="1" x14ac:dyDescent="0.25">
      <c r="A51" s="30"/>
      <c r="B51" s="31"/>
      <c r="C51" s="30"/>
      <c r="D51" s="30"/>
      <c r="E51" s="30"/>
      <c r="F51" s="30"/>
      <c r="G51" s="30"/>
      <c r="H51" s="30"/>
      <c r="I51" s="32"/>
      <c r="J51" s="32"/>
      <c r="K51" s="32"/>
      <c r="L51" s="32"/>
      <c r="M51" s="30"/>
      <c r="N51" s="30"/>
      <c r="O51" s="33"/>
      <c r="P51" s="34" t="str">
        <f t="shared" si="3"/>
        <v/>
      </c>
      <c r="Q51" s="34" t="str">
        <f t="shared" si="4"/>
        <v/>
      </c>
      <c r="R51" s="34" t="str">
        <f t="shared" si="5"/>
        <v/>
      </c>
      <c r="S51" s="35">
        <f>IFERROR(IF(M51="",Beállítások!$C$7,MAX(0,MIN(Beállítások!$C$9*Beállítások!$C$5*((M51/100)*(L51-1)-(1-M51/100))/(L51-1),Beállítások!$C$9*Beállítások!$C$6))),"")</f>
        <v>2000</v>
      </c>
      <c r="T51" s="29" t="str">
        <f>IF(A51="","",A51&amp;"-"&amp;COUNTIF($A$2:$A51,A51))</f>
        <v/>
      </c>
    </row>
    <row r="52" spans="1:20" ht="15" customHeight="1" x14ac:dyDescent="0.25">
      <c r="A52" s="36"/>
      <c r="B52" s="39"/>
      <c r="C52" s="36"/>
      <c r="D52" s="36"/>
      <c r="E52" s="36"/>
      <c r="F52" s="36"/>
      <c r="G52" s="36"/>
      <c r="H52" s="36"/>
      <c r="I52" s="37"/>
      <c r="J52" s="37"/>
      <c r="K52" s="37"/>
      <c r="L52" s="37"/>
      <c r="M52" s="36"/>
      <c r="N52" s="36"/>
      <c r="O52" s="38"/>
      <c r="P52" s="27" t="str">
        <f t="shared" si="3"/>
        <v/>
      </c>
      <c r="Q52" s="27" t="str">
        <f t="shared" si="4"/>
        <v/>
      </c>
      <c r="R52" s="27" t="str">
        <f t="shared" si="5"/>
        <v/>
      </c>
      <c r="S52" s="28">
        <f>IFERROR(IF(M52="",Beállítások!$C$7,MAX(0,MIN(Beállítások!$C$9*Beállítások!$C$5*((M52/100)*(L52-1)-(1-M52/100))/(L52-1),Beállítások!$C$9*Beállítások!$C$6))),"")</f>
        <v>2000</v>
      </c>
      <c r="T52" s="29" t="str">
        <f>IF(A52="","",A52&amp;"-"&amp;COUNTIF($A$2:$A52,A52))</f>
        <v/>
      </c>
    </row>
    <row r="53" spans="1:20" ht="15" customHeight="1" x14ac:dyDescent="0.25">
      <c r="A53" s="30"/>
      <c r="B53" s="31"/>
      <c r="C53" s="30"/>
      <c r="D53" s="30"/>
      <c r="E53" s="30"/>
      <c r="F53" s="30"/>
      <c r="G53" s="30"/>
      <c r="H53" s="30"/>
      <c r="I53" s="32"/>
      <c r="J53" s="32"/>
      <c r="K53" s="32"/>
      <c r="L53" s="32"/>
      <c r="M53" s="30"/>
      <c r="N53" s="30"/>
      <c r="O53" s="33"/>
      <c r="P53" s="34" t="str">
        <f t="shared" si="3"/>
        <v/>
      </c>
      <c r="Q53" s="34" t="str">
        <f t="shared" si="4"/>
        <v/>
      </c>
      <c r="R53" s="34" t="str">
        <f t="shared" si="5"/>
        <v/>
      </c>
      <c r="S53" s="35">
        <f>IFERROR(IF(M53="",Beállítások!$C$7,MAX(0,MIN(Beállítások!$C$9*Beállítások!$C$5*((M53/100)*(L53-1)-(1-M53/100))/(L53-1),Beállítások!$C$9*Beállítások!$C$6))),"")</f>
        <v>2000</v>
      </c>
      <c r="T53" s="29" t="str">
        <f>IF(A53="","",A53&amp;"-"&amp;COUNTIF($A$2:$A53,A53))</f>
        <v/>
      </c>
    </row>
    <row r="54" spans="1:20" ht="15" customHeight="1" x14ac:dyDescent="0.25">
      <c r="A54" s="36"/>
      <c r="B54" s="39"/>
      <c r="C54" s="36"/>
      <c r="D54" s="36"/>
      <c r="E54" s="36"/>
      <c r="F54" s="36"/>
      <c r="G54" s="36"/>
      <c r="H54" s="36"/>
      <c r="I54" s="37"/>
      <c r="J54" s="37"/>
      <c r="K54" s="37"/>
      <c r="L54" s="37"/>
      <c r="M54" s="36"/>
      <c r="N54" s="36"/>
      <c r="O54" s="38"/>
      <c r="P54" s="27" t="str">
        <f t="shared" si="3"/>
        <v/>
      </c>
      <c r="Q54" s="27" t="str">
        <f t="shared" si="4"/>
        <v/>
      </c>
      <c r="R54" s="27" t="str">
        <f t="shared" si="5"/>
        <v/>
      </c>
      <c r="S54" s="28">
        <f>IFERROR(IF(M54="",Beállítások!$C$7,MAX(0,MIN(Beállítások!$C$9*Beállítások!$C$5*((M54/100)*(L54-1)-(1-M54/100))/(L54-1),Beállítások!$C$9*Beállítások!$C$6))),"")</f>
        <v>2000</v>
      </c>
      <c r="T54" s="29" t="str">
        <f>IF(A54="","",A54&amp;"-"&amp;COUNTIF($A$2:$A54,A54))</f>
        <v/>
      </c>
    </row>
    <row r="55" spans="1:20" ht="15" customHeight="1" x14ac:dyDescent="0.25">
      <c r="A55" s="30"/>
      <c r="B55" s="31"/>
      <c r="C55" s="30"/>
      <c r="D55" s="30"/>
      <c r="E55" s="30"/>
      <c r="F55" s="30"/>
      <c r="G55" s="30"/>
      <c r="H55" s="30"/>
      <c r="I55" s="32"/>
      <c r="J55" s="32"/>
      <c r="K55" s="32"/>
      <c r="L55" s="32"/>
      <c r="M55" s="30"/>
      <c r="N55" s="30"/>
      <c r="O55" s="33"/>
      <c r="P55" s="34" t="str">
        <f t="shared" si="3"/>
        <v/>
      </c>
      <c r="Q55" s="34" t="str">
        <f t="shared" si="4"/>
        <v/>
      </c>
      <c r="R55" s="34" t="str">
        <f t="shared" si="5"/>
        <v/>
      </c>
      <c r="S55" s="35">
        <f>IFERROR(IF(M55="",Beállítások!$C$7,MAX(0,MIN(Beállítások!$C$9*Beállítások!$C$5*((M55/100)*(L55-1)-(1-M55/100))/(L55-1),Beállítások!$C$9*Beállítások!$C$6))),"")</f>
        <v>2000</v>
      </c>
      <c r="T55" s="29" t="str">
        <f>IF(A55="","",A55&amp;"-"&amp;COUNTIF($A$2:$A55,A55))</f>
        <v/>
      </c>
    </row>
    <row r="56" spans="1:20" ht="15" customHeight="1" x14ac:dyDescent="0.25">
      <c r="A56" s="36"/>
      <c r="B56" s="39"/>
      <c r="C56" s="36"/>
      <c r="D56" s="36"/>
      <c r="E56" s="36"/>
      <c r="F56" s="36"/>
      <c r="G56" s="36"/>
      <c r="H56" s="36"/>
      <c r="I56" s="37"/>
      <c r="J56" s="37"/>
      <c r="K56" s="37"/>
      <c r="L56" s="37"/>
      <c r="M56" s="36"/>
      <c r="N56" s="36"/>
      <c r="O56" s="38"/>
      <c r="P56" s="27" t="str">
        <f t="shared" si="3"/>
        <v/>
      </c>
      <c r="Q56" s="27" t="str">
        <f t="shared" si="4"/>
        <v/>
      </c>
      <c r="R56" s="27" t="str">
        <f t="shared" si="5"/>
        <v/>
      </c>
      <c r="S56" s="28">
        <f>IFERROR(IF(M56="",Beállítások!$C$7,MAX(0,MIN(Beállítások!$C$9*Beállítások!$C$5*((M56/100)*(L56-1)-(1-M56/100))/(L56-1),Beállítások!$C$9*Beállítások!$C$6))),"")</f>
        <v>2000</v>
      </c>
      <c r="T56" s="29" t="str">
        <f>IF(A56="","",A56&amp;"-"&amp;COUNTIF($A$2:$A56,A56))</f>
        <v/>
      </c>
    </row>
    <row r="57" spans="1:20" ht="15" customHeight="1" x14ac:dyDescent="0.25">
      <c r="A57" s="30"/>
      <c r="B57" s="31"/>
      <c r="C57" s="30"/>
      <c r="D57" s="30"/>
      <c r="E57" s="30"/>
      <c r="F57" s="30"/>
      <c r="G57" s="30"/>
      <c r="H57" s="30"/>
      <c r="I57" s="32"/>
      <c r="J57" s="32"/>
      <c r="K57" s="32"/>
      <c r="L57" s="32"/>
      <c r="M57" s="30"/>
      <c r="N57" s="30"/>
      <c r="O57" s="33"/>
      <c r="P57" s="34" t="str">
        <f t="shared" si="3"/>
        <v/>
      </c>
      <c r="Q57" s="34" t="str">
        <f t="shared" si="4"/>
        <v/>
      </c>
      <c r="R57" s="34" t="str">
        <f t="shared" si="5"/>
        <v/>
      </c>
      <c r="S57" s="35">
        <f>IFERROR(IF(M57="",Beállítások!$C$7,MAX(0,MIN(Beállítások!$C$9*Beállítások!$C$5*((M57/100)*(L57-1)-(1-M57/100))/(L57-1),Beállítások!$C$9*Beállítások!$C$6))),"")</f>
        <v>2000</v>
      </c>
      <c r="T57" s="29" t="str">
        <f>IF(A57="","",A57&amp;"-"&amp;COUNTIF($A$2:$A57,A57))</f>
        <v/>
      </c>
    </row>
    <row r="58" spans="1:20" ht="15" customHeight="1" x14ac:dyDescent="0.25">
      <c r="A58" s="36"/>
      <c r="B58" s="39"/>
      <c r="C58" s="36"/>
      <c r="D58" s="36"/>
      <c r="E58" s="36"/>
      <c r="F58" s="36"/>
      <c r="G58" s="36"/>
      <c r="H58" s="36"/>
      <c r="I58" s="37"/>
      <c r="J58" s="37"/>
      <c r="K58" s="37"/>
      <c r="L58" s="37"/>
      <c r="M58" s="36"/>
      <c r="N58" s="36"/>
      <c r="O58" s="38"/>
      <c r="P58" s="27" t="str">
        <f t="shared" si="3"/>
        <v/>
      </c>
      <c r="Q58" s="27" t="str">
        <f t="shared" si="4"/>
        <v/>
      </c>
      <c r="R58" s="27" t="str">
        <f t="shared" si="5"/>
        <v/>
      </c>
      <c r="S58" s="28">
        <f>IFERROR(IF(M58="",Beállítások!$C$7,MAX(0,MIN(Beállítások!$C$9*Beállítások!$C$5*((M58/100)*(L58-1)-(1-M58/100))/(L58-1),Beállítások!$C$9*Beállítások!$C$6))),"")</f>
        <v>2000</v>
      </c>
      <c r="T58" s="29" t="str">
        <f>IF(A58="","",A58&amp;"-"&amp;COUNTIF($A$2:$A58,A58))</f>
        <v/>
      </c>
    </row>
    <row r="59" spans="1:20" ht="15" customHeight="1" x14ac:dyDescent="0.25">
      <c r="A59" s="30"/>
      <c r="B59" s="31"/>
      <c r="C59" s="30"/>
      <c r="D59" s="30"/>
      <c r="E59" s="30"/>
      <c r="F59" s="30"/>
      <c r="G59" s="30"/>
      <c r="H59" s="30"/>
      <c r="I59" s="32"/>
      <c r="J59" s="32"/>
      <c r="K59" s="32"/>
      <c r="L59" s="32"/>
      <c r="M59" s="30"/>
      <c r="N59" s="30"/>
      <c r="O59" s="33"/>
      <c r="P59" s="34" t="str">
        <f t="shared" si="3"/>
        <v/>
      </c>
      <c r="Q59" s="34" t="str">
        <f t="shared" si="4"/>
        <v/>
      </c>
      <c r="R59" s="34" t="str">
        <f t="shared" si="5"/>
        <v/>
      </c>
      <c r="S59" s="35">
        <f>IFERROR(IF(M59="",Beállítások!$C$7,MAX(0,MIN(Beállítások!$C$9*Beállítások!$C$5*((M59/100)*(L59-1)-(1-M59/100))/(L59-1),Beállítások!$C$9*Beállítások!$C$6))),"")</f>
        <v>2000</v>
      </c>
      <c r="T59" s="29" t="str">
        <f>IF(A59="","",A59&amp;"-"&amp;COUNTIF($A$2:$A59,A59))</f>
        <v/>
      </c>
    </row>
    <row r="60" spans="1:20" ht="15" customHeight="1" x14ac:dyDescent="0.25">
      <c r="A60" s="36"/>
      <c r="B60" s="39"/>
      <c r="C60" s="36"/>
      <c r="D60" s="36"/>
      <c r="E60" s="36"/>
      <c r="F60" s="36"/>
      <c r="G60" s="36"/>
      <c r="H60" s="36"/>
      <c r="I60" s="37"/>
      <c r="J60" s="37"/>
      <c r="K60" s="37"/>
      <c r="L60" s="37"/>
      <c r="M60" s="36"/>
      <c r="N60" s="36"/>
      <c r="O60" s="38"/>
      <c r="P60" s="27" t="str">
        <f t="shared" si="3"/>
        <v/>
      </c>
      <c r="Q60" s="27" t="str">
        <f t="shared" si="4"/>
        <v/>
      </c>
      <c r="R60" s="27" t="str">
        <f t="shared" si="5"/>
        <v/>
      </c>
      <c r="S60" s="28">
        <f>IFERROR(IF(M60="",Beállítások!$C$7,MAX(0,MIN(Beállítások!$C$9*Beállítások!$C$5*((M60/100)*(L60-1)-(1-M60/100))/(L60-1),Beállítások!$C$9*Beállítások!$C$6))),"")</f>
        <v>2000</v>
      </c>
      <c r="T60" s="29" t="str">
        <f>IF(A60="","",A60&amp;"-"&amp;COUNTIF($A$2:$A60,A60))</f>
        <v/>
      </c>
    </row>
    <row r="61" spans="1:20" ht="15" customHeight="1" x14ac:dyDescent="0.25">
      <c r="A61" s="30"/>
      <c r="B61" s="31"/>
      <c r="C61" s="30"/>
      <c r="D61" s="30"/>
      <c r="E61" s="30"/>
      <c r="F61" s="30"/>
      <c r="G61" s="30"/>
      <c r="H61" s="30"/>
      <c r="I61" s="32"/>
      <c r="J61" s="32"/>
      <c r="K61" s="32"/>
      <c r="L61" s="32"/>
      <c r="M61" s="30"/>
      <c r="N61" s="30"/>
      <c r="O61" s="33"/>
      <c r="P61" s="34" t="str">
        <f t="shared" si="3"/>
        <v/>
      </c>
      <c r="Q61" s="34" t="str">
        <f t="shared" si="4"/>
        <v/>
      </c>
      <c r="R61" s="34" t="str">
        <f t="shared" si="5"/>
        <v/>
      </c>
      <c r="S61" s="35">
        <f>IFERROR(IF(M61="",Beállítások!$C$7,MAX(0,MIN(Beállítások!$C$9*Beállítások!$C$5*((M61/100)*(L61-1)-(1-M61/100))/(L61-1),Beállítások!$C$9*Beállítások!$C$6))),"")</f>
        <v>2000</v>
      </c>
      <c r="T61" s="29" t="str">
        <f>IF(A61="","",A61&amp;"-"&amp;COUNTIF($A$2:$A61,A61))</f>
        <v/>
      </c>
    </row>
    <row r="62" spans="1:20" ht="15" customHeight="1" x14ac:dyDescent="0.25">
      <c r="A62" s="36"/>
      <c r="B62" s="39"/>
      <c r="C62" s="36"/>
      <c r="D62" s="36"/>
      <c r="E62" s="36"/>
      <c r="F62" s="36"/>
      <c r="G62" s="36"/>
      <c r="H62" s="36"/>
      <c r="I62" s="37"/>
      <c r="J62" s="37"/>
      <c r="K62" s="37"/>
      <c r="L62" s="37"/>
      <c r="M62" s="36"/>
      <c r="N62" s="36"/>
      <c r="O62" s="38"/>
      <c r="P62" s="27" t="str">
        <f t="shared" si="3"/>
        <v/>
      </c>
      <c r="Q62" s="27" t="str">
        <f t="shared" si="4"/>
        <v/>
      </c>
      <c r="R62" s="27" t="str">
        <f t="shared" si="5"/>
        <v/>
      </c>
      <c r="S62" s="28">
        <f>IFERROR(IF(M62="",Beállítások!$C$7,MAX(0,MIN(Beállítások!$C$9*Beállítások!$C$5*((M62/100)*(L62-1)-(1-M62/100))/(L62-1),Beállítások!$C$9*Beállítások!$C$6))),"")</f>
        <v>2000</v>
      </c>
      <c r="T62" s="29" t="str">
        <f>IF(A62="","",A62&amp;"-"&amp;COUNTIF($A$2:$A62,A62))</f>
        <v/>
      </c>
    </row>
    <row r="63" spans="1:20" ht="15" customHeight="1" x14ac:dyDescent="0.25">
      <c r="A63" s="30"/>
      <c r="B63" s="31"/>
      <c r="C63" s="30"/>
      <c r="D63" s="30"/>
      <c r="E63" s="30"/>
      <c r="F63" s="30"/>
      <c r="G63" s="30"/>
      <c r="H63" s="30"/>
      <c r="I63" s="32"/>
      <c r="J63" s="32"/>
      <c r="K63" s="32"/>
      <c r="L63" s="32"/>
      <c r="M63" s="30"/>
      <c r="N63" s="30"/>
      <c r="O63" s="33"/>
      <c r="P63" s="34" t="str">
        <f t="shared" si="3"/>
        <v/>
      </c>
      <c r="Q63" s="34" t="str">
        <f t="shared" si="4"/>
        <v/>
      </c>
      <c r="R63" s="34" t="str">
        <f t="shared" si="5"/>
        <v/>
      </c>
      <c r="S63" s="35">
        <f>IFERROR(IF(M63="",Beállítások!$C$7,MAX(0,MIN(Beállítások!$C$9*Beállítások!$C$5*((M63/100)*(L63-1)-(1-M63/100))/(L63-1),Beállítások!$C$9*Beállítások!$C$6))),"")</f>
        <v>2000</v>
      </c>
      <c r="T63" s="29" t="str">
        <f>IF(A63="","",A63&amp;"-"&amp;COUNTIF($A$2:$A63,A63))</f>
        <v/>
      </c>
    </row>
    <row r="64" spans="1:20" ht="15" customHeight="1" x14ac:dyDescent="0.25">
      <c r="A64" s="36"/>
      <c r="B64" s="39"/>
      <c r="C64" s="36"/>
      <c r="D64" s="36"/>
      <c r="E64" s="36"/>
      <c r="F64" s="36"/>
      <c r="G64" s="36"/>
      <c r="H64" s="36"/>
      <c r="I64" s="37"/>
      <c r="J64" s="37"/>
      <c r="K64" s="37"/>
      <c r="L64" s="37"/>
      <c r="M64" s="36"/>
      <c r="N64" s="36"/>
      <c r="O64" s="38"/>
      <c r="P64" s="27" t="str">
        <f t="shared" si="3"/>
        <v/>
      </c>
      <c r="Q64" s="27" t="str">
        <f t="shared" si="4"/>
        <v/>
      </c>
      <c r="R64" s="27" t="str">
        <f t="shared" si="5"/>
        <v/>
      </c>
      <c r="S64" s="28">
        <f>IFERROR(IF(M64="",Beállítások!$C$7,MAX(0,MIN(Beállítások!$C$9*Beállítások!$C$5*((M64/100)*(L64-1)-(1-M64/100))/(L64-1),Beállítások!$C$9*Beállítások!$C$6))),"")</f>
        <v>2000</v>
      </c>
      <c r="T64" s="29" t="str">
        <f>IF(A64="","",A64&amp;"-"&amp;COUNTIF($A$2:$A64,A64))</f>
        <v/>
      </c>
    </row>
    <row r="65" spans="1:20" ht="15" customHeight="1" x14ac:dyDescent="0.25">
      <c r="A65" s="30"/>
      <c r="B65" s="31"/>
      <c r="C65" s="30"/>
      <c r="D65" s="30"/>
      <c r="E65" s="30"/>
      <c r="F65" s="30"/>
      <c r="G65" s="30"/>
      <c r="H65" s="30"/>
      <c r="I65" s="32"/>
      <c r="J65" s="32"/>
      <c r="K65" s="32"/>
      <c r="L65" s="32"/>
      <c r="M65" s="30"/>
      <c r="N65" s="30"/>
      <c r="O65" s="33"/>
      <c r="P65" s="34" t="str">
        <f t="shared" si="3"/>
        <v/>
      </c>
      <c r="Q65" s="34" t="str">
        <f t="shared" si="4"/>
        <v/>
      </c>
      <c r="R65" s="34" t="str">
        <f t="shared" si="5"/>
        <v/>
      </c>
      <c r="S65" s="35">
        <f>IFERROR(IF(M65="",Beállítások!$C$7,MAX(0,MIN(Beállítások!$C$9*Beállítások!$C$5*((M65/100)*(L65-1)-(1-M65/100))/(L65-1),Beállítások!$C$9*Beállítások!$C$6))),"")</f>
        <v>2000</v>
      </c>
      <c r="T65" s="29" t="str">
        <f>IF(A65="","",A65&amp;"-"&amp;COUNTIF($A$2:$A65,A65))</f>
        <v/>
      </c>
    </row>
    <row r="66" spans="1:20" ht="15" customHeight="1" x14ac:dyDescent="0.25">
      <c r="A66" s="36"/>
      <c r="B66" s="39"/>
      <c r="C66" s="36"/>
      <c r="D66" s="36"/>
      <c r="E66" s="36"/>
      <c r="F66" s="36"/>
      <c r="G66" s="36"/>
      <c r="H66" s="36"/>
      <c r="I66" s="37"/>
      <c r="J66" s="37"/>
      <c r="K66" s="37"/>
      <c r="L66" s="37"/>
      <c r="M66" s="36"/>
      <c r="N66" s="36"/>
      <c r="O66" s="38"/>
      <c r="P66" s="27" t="str">
        <f t="shared" ref="P66:P97" si="6">IFERROR(1/L66,"")</f>
        <v/>
      </c>
      <c r="Q66" s="27" t="str">
        <f t="shared" ref="Q66:Q97" si="7">IFERROR(IF(M66="","",M66/100-1/L66),"")</f>
        <v/>
      </c>
      <c r="R66" s="27" t="str">
        <f t="shared" ref="R66:R97" si="8">IFERROR(IF(OR(J66="",K66=""),"",J66/K66-1),"")</f>
        <v/>
      </c>
      <c r="S66" s="28">
        <f>IFERROR(IF(M66="",Beállítások!$C$7,MAX(0,MIN(Beállítások!$C$9*Beállítások!$C$5*((M66/100)*(L66-1)-(1-M66/100))/(L66-1),Beállítások!$C$9*Beállítások!$C$6))),"")</f>
        <v>2000</v>
      </c>
      <c r="T66" s="29" t="str">
        <f>IF(A66="","",A66&amp;"-"&amp;COUNTIF($A$2:$A66,A66))</f>
        <v/>
      </c>
    </row>
    <row r="67" spans="1:20" ht="15" customHeight="1" x14ac:dyDescent="0.25">
      <c r="A67" s="30"/>
      <c r="B67" s="31"/>
      <c r="C67" s="30"/>
      <c r="D67" s="30"/>
      <c r="E67" s="30"/>
      <c r="F67" s="30"/>
      <c r="G67" s="30"/>
      <c r="H67" s="30"/>
      <c r="I67" s="32"/>
      <c r="J67" s="32"/>
      <c r="K67" s="32"/>
      <c r="L67" s="32"/>
      <c r="M67" s="30"/>
      <c r="N67" s="30"/>
      <c r="O67" s="33"/>
      <c r="P67" s="34" t="str">
        <f t="shared" si="6"/>
        <v/>
      </c>
      <c r="Q67" s="34" t="str">
        <f t="shared" si="7"/>
        <v/>
      </c>
      <c r="R67" s="34" t="str">
        <f t="shared" si="8"/>
        <v/>
      </c>
      <c r="S67" s="35">
        <f>IFERROR(IF(M67="",Beállítások!$C$7,MAX(0,MIN(Beállítások!$C$9*Beállítások!$C$5*((M67/100)*(L67-1)-(1-M67/100))/(L67-1),Beállítások!$C$9*Beállítások!$C$6))),"")</f>
        <v>2000</v>
      </c>
      <c r="T67" s="29" t="str">
        <f>IF(A67="","",A67&amp;"-"&amp;COUNTIF($A$2:$A67,A67))</f>
        <v/>
      </c>
    </row>
    <row r="68" spans="1:20" ht="15" customHeight="1" x14ac:dyDescent="0.25">
      <c r="A68" s="36"/>
      <c r="B68" s="39"/>
      <c r="C68" s="36"/>
      <c r="D68" s="36"/>
      <c r="E68" s="36"/>
      <c r="F68" s="36"/>
      <c r="G68" s="36"/>
      <c r="H68" s="36"/>
      <c r="I68" s="37"/>
      <c r="J68" s="37"/>
      <c r="K68" s="37"/>
      <c r="L68" s="37"/>
      <c r="M68" s="36"/>
      <c r="N68" s="36"/>
      <c r="O68" s="38"/>
      <c r="P68" s="27" t="str">
        <f t="shared" si="6"/>
        <v/>
      </c>
      <c r="Q68" s="27" t="str">
        <f t="shared" si="7"/>
        <v/>
      </c>
      <c r="R68" s="27" t="str">
        <f t="shared" si="8"/>
        <v/>
      </c>
      <c r="S68" s="28">
        <f>IFERROR(IF(M68="",Beállítások!$C$7,MAX(0,MIN(Beállítások!$C$9*Beállítások!$C$5*((M68/100)*(L68-1)-(1-M68/100))/(L68-1),Beállítások!$C$9*Beállítások!$C$6))),"")</f>
        <v>2000</v>
      </c>
      <c r="T68" s="29" t="str">
        <f>IF(A68="","",A68&amp;"-"&amp;COUNTIF($A$2:$A68,A68))</f>
        <v/>
      </c>
    </row>
    <row r="69" spans="1:20" ht="15" customHeight="1" x14ac:dyDescent="0.25">
      <c r="A69" s="30"/>
      <c r="B69" s="31"/>
      <c r="C69" s="30"/>
      <c r="D69" s="30"/>
      <c r="E69" s="30"/>
      <c r="F69" s="30"/>
      <c r="G69" s="30"/>
      <c r="H69" s="30"/>
      <c r="I69" s="32"/>
      <c r="J69" s="32"/>
      <c r="K69" s="32"/>
      <c r="L69" s="32"/>
      <c r="M69" s="30"/>
      <c r="N69" s="30"/>
      <c r="O69" s="33"/>
      <c r="P69" s="34" t="str">
        <f t="shared" si="6"/>
        <v/>
      </c>
      <c r="Q69" s="34" t="str">
        <f t="shared" si="7"/>
        <v/>
      </c>
      <c r="R69" s="34" t="str">
        <f t="shared" si="8"/>
        <v/>
      </c>
      <c r="S69" s="35">
        <f>IFERROR(IF(M69="",Beállítások!$C$7,MAX(0,MIN(Beállítások!$C$9*Beállítások!$C$5*((M69/100)*(L69-1)-(1-M69/100))/(L69-1),Beállítások!$C$9*Beállítások!$C$6))),"")</f>
        <v>2000</v>
      </c>
      <c r="T69" s="29" t="str">
        <f>IF(A69="","",A69&amp;"-"&amp;COUNTIF($A$2:$A69,A69))</f>
        <v/>
      </c>
    </row>
    <row r="70" spans="1:20" ht="15" customHeight="1" x14ac:dyDescent="0.25">
      <c r="A70" s="36"/>
      <c r="B70" s="39"/>
      <c r="C70" s="36"/>
      <c r="D70" s="36"/>
      <c r="E70" s="36"/>
      <c r="F70" s="36"/>
      <c r="G70" s="36"/>
      <c r="H70" s="36"/>
      <c r="I70" s="37"/>
      <c r="J70" s="37"/>
      <c r="K70" s="37"/>
      <c r="L70" s="37"/>
      <c r="M70" s="36"/>
      <c r="N70" s="36"/>
      <c r="O70" s="38"/>
      <c r="P70" s="27" t="str">
        <f t="shared" si="6"/>
        <v/>
      </c>
      <c r="Q70" s="27" t="str">
        <f t="shared" si="7"/>
        <v/>
      </c>
      <c r="R70" s="27" t="str">
        <f t="shared" si="8"/>
        <v/>
      </c>
      <c r="S70" s="28">
        <f>IFERROR(IF(M70="",Beállítások!$C$7,MAX(0,MIN(Beállítások!$C$9*Beállítások!$C$5*((M70/100)*(L70-1)-(1-M70/100))/(L70-1),Beállítások!$C$9*Beállítások!$C$6))),"")</f>
        <v>2000</v>
      </c>
      <c r="T70" s="29" t="str">
        <f>IF(A70="","",A70&amp;"-"&amp;COUNTIF($A$2:$A70,A70))</f>
        <v/>
      </c>
    </row>
    <row r="71" spans="1:20" ht="15" customHeight="1" x14ac:dyDescent="0.25">
      <c r="A71" s="30"/>
      <c r="B71" s="31"/>
      <c r="C71" s="30"/>
      <c r="D71" s="30"/>
      <c r="E71" s="30"/>
      <c r="F71" s="30"/>
      <c r="G71" s="30"/>
      <c r="H71" s="30"/>
      <c r="I71" s="32"/>
      <c r="J71" s="32"/>
      <c r="K71" s="32"/>
      <c r="L71" s="32"/>
      <c r="M71" s="30"/>
      <c r="N71" s="30"/>
      <c r="O71" s="33"/>
      <c r="P71" s="34" t="str">
        <f t="shared" si="6"/>
        <v/>
      </c>
      <c r="Q71" s="34" t="str">
        <f t="shared" si="7"/>
        <v/>
      </c>
      <c r="R71" s="34" t="str">
        <f t="shared" si="8"/>
        <v/>
      </c>
      <c r="S71" s="35">
        <f>IFERROR(IF(M71="",Beállítások!$C$7,MAX(0,MIN(Beállítások!$C$9*Beállítások!$C$5*((M71/100)*(L71-1)-(1-M71/100))/(L71-1),Beállítások!$C$9*Beállítások!$C$6))),"")</f>
        <v>2000</v>
      </c>
      <c r="T71" s="29" t="str">
        <f>IF(A71="","",A71&amp;"-"&amp;COUNTIF($A$2:$A71,A71))</f>
        <v/>
      </c>
    </row>
    <row r="72" spans="1:20" ht="15" customHeight="1" x14ac:dyDescent="0.25">
      <c r="A72" s="36"/>
      <c r="B72" s="39"/>
      <c r="C72" s="36"/>
      <c r="D72" s="36"/>
      <c r="E72" s="36"/>
      <c r="F72" s="36"/>
      <c r="G72" s="36"/>
      <c r="H72" s="36"/>
      <c r="I72" s="37"/>
      <c r="J72" s="37"/>
      <c r="K72" s="37"/>
      <c r="L72" s="37"/>
      <c r="M72" s="36"/>
      <c r="N72" s="36"/>
      <c r="O72" s="38"/>
      <c r="P72" s="27" t="str">
        <f t="shared" si="6"/>
        <v/>
      </c>
      <c r="Q72" s="27" t="str">
        <f t="shared" si="7"/>
        <v/>
      </c>
      <c r="R72" s="27" t="str">
        <f t="shared" si="8"/>
        <v/>
      </c>
      <c r="S72" s="28">
        <f>IFERROR(IF(M72="",Beállítások!$C$7,MAX(0,MIN(Beállítások!$C$9*Beállítások!$C$5*((M72/100)*(L72-1)-(1-M72/100))/(L72-1),Beállítások!$C$9*Beállítások!$C$6))),"")</f>
        <v>2000</v>
      </c>
      <c r="T72" s="29" t="str">
        <f>IF(A72="","",A72&amp;"-"&amp;COUNTIF($A$2:$A72,A72))</f>
        <v/>
      </c>
    </row>
    <row r="73" spans="1:20" ht="15" customHeight="1" x14ac:dyDescent="0.25">
      <c r="A73" s="30"/>
      <c r="B73" s="31"/>
      <c r="C73" s="30"/>
      <c r="D73" s="30"/>
      <c r="E73" s="30"/>
      <c r="F73" s="30"/>
      <c r="G73" s="30"/>
      <c r="H73" s="30"/>
      <c r="I73" s="32"/>
      <c r="J73" s="32"/>
      <c r="K73" s="32"/>
      <c r="L73" s="32"/>
      <c r="M73" s="30"/>
      <c r="N73" s="30"/>
      <c r="O73" s="33"/>
      <c r="P73" s="34" t="str">
        <f t="shared" si="6"/>
        <v/>
      </c>
      <c r="Q73" s="34" t="str">
        <f t="shared" si="7"/>
        <v/>
      </c>
      <c r="R73" s="34" t="str">
        <f t="shared" si="8"/>
        <v/>
      </c>
      <c r="S73" s="35">
        <f>IFERROR(IF(M73="",Beállítások!$C$7,MAX(0,MIN(Beállítások!$C$9*Beállítások!$C$5*((M73/100)*(L73-1)-(1-M73/100))/(L73-1),Beállítások!$C$9*Beállítások!$C$6))),"")</f>
        <v>2000</v>
      </c>
      <c r="T73" s="29" t="str">
        <f>IF(A73="","",A73&amp;"-"&amp;COUNTIF($A$2:$A73,A73))</f>
        <v/>
      </c>
    </row>
    <row r="74" spans="1:20" ht="15" customHeight="1" x14ac:dyDescent="0.25">
      <c r="A74" s="36"/>
      <c r="B74" s="39"/>
      <c r="C74" s="36"/>
      <c r="D74" s="36"/>
      <c r="E74" s="36"/>
      <c r="F74" s="36"/>
      <c r="G74" s="36"/>
      <c r="H74" s="36"/>
      <c r="I74" s="37"/>
      <c r="J74" s="37"/>
      <c r="K74" s="37"/>
      <c r="L74" s="37"/>
      <c r="M74" s="36"/>
      <c r="N74" s="36"/>
      <c r="O74" s="38"/>
      <c r="P74" s="27" t="str">
        <f t="shared" si="6"/>
        <v/>
      </c>
      <c r="Q74" s="27" t="str">
        <f t="shared" si="7"/>
        <v/>
      </c>
      <c r="R74" s="27" t="str">
        <f t="shared" si="8"/>
        <v/>
      </c>
      <c r="S74" s="28">
        <f>IFERROR(IF(M74="",Beállítások!$C$7,MAX(0,MIN(Beállítások!$C$9*Beállítások!$C$5*((M74/100)*(L74-1)-(1-M74/100))/(L74-1),Beállítások!$C$9*Beállítások!$C$6))),"")</f>
        <v>2000</v>
      </c>
      <c r="T74" s="29" t="str">
        <f>IF(A74="","",A74&amp;"-"&amp;COUNTIF($A$2:$A74,A74))</f>
        <v/>
      </c>
    </row>
    <row r="75" spans="1:20" ht="15" customHeight="1" x14ac:dyDescent="0.25">
      <c r="A75" s="30"/>
      <c r="B75" s="31"/>
      <c r="C75" s="30"/>
      <c r="D75" s="30"/>
      <c r="E75" s="30"/>
      <c r="F75" s="30"/>
      <c r="G75" s="30"/>
      <c r="H75" s="30"/>
      <c r="I75" s="32"/>
      <c r="J75" s="32"/>
      <c r="K75" s="32"/>
      <c r="L75" s="32"/>
      <c r="M75" s="30"/>
      <c r="N75" s="30"/>
      <c r="O75" s="33"/>
      <c r="P75" s="34" t="str">
        <f t="shared" si="6"/>
        <v/>
      </c>
      <c r="Q75" s="34" t="str">
        <f t="shared" si="7"/>
        <v/>
      </c>
      <c r="R75" s="34" t="str">
        <f t="shared" si="8"/>
        <v/>
      </c>
      <c r="S75" s="35">
        <f>IFERROR(IF(M75="",Beállítások!$C$7,MAX(0,MIN(Beállítások!$C$9*Beállítások!$C$5*((M75/100)*(L75-1)-(1-M75/100))/(L75-1),Beállítások!$C$9*Beállítások!$C$6))),"")</f>
        <v>2000</v>
      </c>
      <c r="T75" s="29" t="str">
        <f>IF(A75="","",A75&amp;"-"&amp;COUNTIF($A$2:$A75,A75))</f>
        <v/>
      </c>
    </row>
    <row r="76" spans="1:20" ht="15" customHeight="1" x14ac:dyDescent="0.25">
      <c r="A76" s="36"/>
      <c r="B76" s="39"/>
      <c r="C76" s="36"/>
      <c r="D76" s="36"/>
      <c r="E76" s="36"/>
      <c r="F76" s="36"/>
      <c r="G76" s="36"/>
      <c r="H76" s="36"/>
      <c r="I76" s="37"/>
      <c r="J76" s="37"/>
      <c r="K76" s="37"/>
      <c r="L76" s="37"/>
      <c r="M76" s="36"/>
      <c r="N76" s="36"/>
      <c r="O76" s="38"/>
      <c r="P76" s="27" t="str">
        <f t="shared" si="6"/>
        <v/>
      </c>
      <c r="Q76" s="27" t="str">
        <f t="shared" si="7"/>
        <v/>
      </c>
      <c r="R76" s="27" t="str">
        <f t="shared" si="8"/>
        <v/>
      </c>
      <c r="S76" s="28">
        <f>IFERROR(IF(M76="",Beállítások!$C$7,MAX(0,MIN(Beállítások!$C$9*Beállítások!$C$5*((M76/100)*(L76-1)-(1-M76/100))/(L76-1),Beállítások!$C$9*Beállítások!$C$6))),"")</f>
        <v>2000</v>
      </c>
      <c r="T76" s="29" t="str">
        <f>IF(A76="","",A76&amp;"-"&amp;COUNTIF($A$2:$A76,A76))</f>
        <v/>
      </c>
    </row>
    <row r="77" spans="1:20" ht="15" customHeight="1" x14ac:dyDescent="0.25">
      <c r="A77" s="30"/>
      <c r="B77" s="31"/>
      <c r="C77" s="30"/>
      <c r="D77" s="30"/>
      <c r="E77" s="30"/>
      <c r="F77" s="30"/>
      <c r="G77" s="30"/>
      <c r="H77" s="30"/>
      <c r="I77" s="32"/>
      <c r="J77" s="32"/>
      <c r="K77" s="32"/>
      <c r="L77" s="32"/>
      <c r="M77" s="30"/>
      <c r="N77" s="30"/>
      <c r="O77" s="33"/>
      <c r="P77" s="34" t="str">
        <f t="shared" si="6"/>
        <v/>
      </c>
      <c r="Q77" s="34" t="str">
        <f t="shared" si="7"/>
        <v/>
      </c>
      <c r="R77" s="34" t="str">
        <f t="shared" si="8"/>
        <v/>
      </c>
      <c r="S77" s="35">
        <f>IFERROR(IF(M77="",Beállítások!$C$7,MAX(0,MIN(Beállítások!$C$9*Beállítások!$C$5*((M77/100)*(L77-1)-(1-M77/100))/(L77-1),Beállítások!$C$9*Beállítások!$C$6))),"")</f>
        <v>2000</v>
      </c>
      <c r="T77" s="29" t="str">
        <f>IF(A77="","",A77&amp;"-"&amp;COUNTIF($A$2:$A77,A77))</f>
        <v/>
      </c>
    </row>
    <row r="78" spans="1:20" ht="15" customHeight="1" x14ac:dyDescent="0.25">
      <c r="A78" s="36"/>
      <c r="B78" s="39"/>
      <c r="C78" s="36"/>
      <c r="D78" s="36"/>
      <c r="E78" s="36"/>
      <c r="F78" s="36"/>
      <c r="G78" s="36"/>
      <c r="H78" s="36"/>
      <c r="I78" s="37"/>
      <c r="J78" s="37"/>
      <c r="K78" s="37"/>
      <c r="L78" s="37"/>
      <c r="M78" s="36"/>
      <c r="N78" s="36"/>
      <c r="O78" s="38"/>
      <c r="P78" s="27" t="str">
        <f t="shared" si="6"/>
        <v/>
      </c>
      <c r="Q78" s="27" t="str">
        <f t="shared" si="7"/>
        <v/>
      </c>
      <c r="R78" s="27" t="str">
        <f t="shared" si="8"/>
        <v/>
      </c>
      <c r="S78" s="28">
        <f>IFERROR(IF(M78="",Beállítások!$C$7,MAX(0,MIN(Beállítások!$C$9*Beállítások!$C$5*((M78/100)*(L78-1)-(1-M78/100))/(L78-1),Beállítások!$C$9*Beállítások!$C$6))),"")</f>
        <v>2000</v>
      </c>
      <c r="T78" s="29" t="str">
        <f>IF(A78="","",A78&amp;"-"&amp;COUNTIF($A$2:$A78,A78))</f>
        <v/>
      </c>
    </row>
    <row r="79" spans="1:20" ht="15" customHeight="1" x14ac:dyDescent="0.25">
      <c r="A79" s="30"/>
      <c r="B79" s="31"/>
      <c r="C79" s="30"/>
      <c r="D79" s="30"/>
      <c r="E79" s="30"/>
      <c r="F79" s="30"/>
      <c r="G79" s="30"/>
      <c r="H79" s="30"/>
      <c r="I79" s="32"/>
      <c r="J79" s="32"/>
      <c r="K79" s="32"/>
      <c r="L79" s="32"/>
      <c r="M79" s="30"/>
      <c r="N79" s="30"/>
      <c r="O79" s="33"/>
      <c r="P79" s="34" t="str">
        <f t="shared" si="6"/>
        <v/>
      </c>
      <c r="Q79" s="34" t="str">
        <f t="shared" si="7"/>
        <v/>
      </c>
      <c r="R79" s="34" t="str">
        <f t="shared" si="8"/>
        <v/>
      </c>
      <c r="S79" s="35">
        <f>IFERROR(IF(M79="",Beállítások!$C$7,MAX(0,MIN(Beállítások!$C$9*Beállítások!$C$5*((M79/100)*(L79-1)-(1-M79/100))/(L79-1),Beállítások!$C$9*Beállítások!$C$6))),"")</f>
        <v>2000</v>
      </c>
      <c r="T79" s="29" t="str">
        <f>IF(A79="","",A79&amp;"-"&amp;COUNTIF($A$2:$A79,A79))</f>
        <v/>
      </c>
    </row>
    <row r="80" spans="1:20" ht="15" customHeight="1" x14ac:dyDescent="0.25">
      <c r="A80" s="36"/>
      <c r="B80" s="39"/>
      <c r="C80" s="36"/>
      <c r="D80" s="36"/>
      <c r="E80" s="36"/>
      <c r="F80" s="36"/>
      <c r="G80" s="36"/>
      <c r="H80" s="36"/>
      <c r="I80" s="37"/>
      <c r="J80" s="37"/>
      <c r="K80" s="37"/>
      <c r="L80" s="37"/>
      <c r="M80" s="36"/>
      <c r="N80" s="36"/>
      <c r="O80" s="38"/>
      <c r="P80" s="27" t="str">
        <f t="shared" si="6"/>
        <v/>
      </c>
      <c r="Q80" s="27" t="str">
        <f t="shared" si="7"/>
        <v/>
      </c>
      <c r="R80" s="27" t="str">
        <f t="shared" si="8"/>
        <v/>
      </c>
      <c r="S80" s="28">
        <f>IFERROR(IF(M80="",Beállítások!$C$7,MAX(0,MIN(Beállítások!$C$9*Beállítások!$C$5*((M80/100)*(L80-1)-(1-M80/100))/(L80-1),Beállítások!$C$9*Beállítások!$C$6))),"")</f>
        <v>2000</v>
      </c>
      <c r="T80" s="29" t="str">
        <f>IF(A80="","",A80&amp;"-"&amp;COUNTIF($A$2:$A80,A80))</f>
        <v/>
      </c>
    </row>
    <row r="81" spans="1:20" ht="15" customHeight="1" x14ac:dyDescent="0.25">
      <c r="A81" s="30"/>
      <c r="B81" s="31"/>
      <c r="C81" s="30"/>
      <c r="D81" s="30"/>
      <c r="E81" s="30"/>
      <c r="F81" s="30"/>
      <c r="G81" s="30"/>
      <c r="H81" s="30"/>
      <c r="I81" s="32"/>
      <c r="J81" s="32"/>
      <c r="K81" s="32"/>
      <c r="L81" s="32"/>
      <c r="M81" s="30"/>
      <c r="N81" s="30"/>
      <c r="O81" s="33"/>
      <c r="P81" s="34" t="str">
        <f t="shared" si="6"/>
        <v/>
      </c>
      <c r="Q81" s="34" t="str">
        <f t="shared" si="7"/>
        <v/>
      </c>
      <c r="R81" s="34" t="str">
        <f t="shared" si="8"/>
        <v/>
      </c>
      <c r="S81" s="35">
        <f>IFERROR(IF(M81="",Beállítások!$C$7,MAX(0,MIN(Beállítások!$C$9*Beállítások!$C$5*((M81/100)*(L81-1)-(1-M81/100))/(L81-1),Beállítások!$C$9*Beállítások!$C$6))),"")</f>
        <v>2000</v>
      </c>
      <c r="T81" s="29" t="str">
        <f>IF(A81="","",A81&amp;"-"&amp;COUNTIF($A$2:$A81,A81))</f>
        <v/>
      </c>
    </row>
    <row r="82" spans="1:20" ht="15" customHeight="1" x14ac:dyDescent="0.25">
      <c r="A82" s="36"/>
      <c r="B82" s="39"/>
      <c r="C82" s="36"/>
      <c r="D82" s="36"/>
      <c r="E82" s="36"/>
      <c r="F82" s="36"/>
      <c r="G82" s="36"/>
      <c r="H82" s="36"/>
      <c r="I82" s="37"/>
      <c r="J82" s="37"/>
      <c r="K82" s="37"/>
      <c r="L82" s="37"/>
      <c r="M82" s="36"/>
      <c r="N82" s="36"/>
      <c r="O82" s="38"/>
      <c r="P82" s="27" t="str">
        <f t="shared" si="6"/>
        <v/>
      </c>
      <c r="Q82" s="27" t="str">
        <f t="shared" si="7"/>
        <v/>
      </c>
      <c r="R82" s="27" t="str">
        <f t="shared" si="8"/>
        <v/>
      </c>
      <c r="S82" s="28">
        <f>IFERROR(IF(M82="",Beállítások!$C$7,MAX(0,MIN(Beállítások!$C$9*Beállítások!$C$5*((M82/100)*(L82-1)-(1-M82/100))/(L82-1),Beállítások!$C$9*Beállítások!$C$6))),"")</f>
        <v>2000</v>
      </c>
      <c r="T82" s="29" t="str">
        <f>IF(A82="","",A82&amp;"-"&amp;COUNTIF($A$2:$A82,A82))</f>
        <v/>
      </c>
    </row>
    <row r="83" spans="1:20" ht="15" customHeight="1" x14ac:dyDescent="0.25">
      <c r="A83" s="30"/>
      <c r="B83" s="31"/>
      <c r="C83" s="30"/>
      <c r="D83" s="30"/>
      <c r="E83" s="30"/>
      <c r="F83" s="30"/>
      <c r="G83" s="30"/>
      <c r="H83" s="30"/>
      <c r="I83" s="32"/>
      <c r="J83" s="32"/>
      <c r="K83" s="32"/>
      <c r="L83" s="32"/>
      <c r="M83" s="30"/>
      <c r="N83" s="30"/>
      <c r="O83" s="33"/>
      <c r="P83" s="34" t="str">
        <f t="shared" si="6"/>
        <v/>
      </c>
      <c r="Q83" s="34" t="str">
        <f t="shared" si="7"/>
        <v/>
      </c>
      <c r="R83" s="34" t="str">
        <f t="shared" si="8"/>
        <v/>
      </c>
      <c r="S83" s="35">
        <f>IFERROR(IF(M83="",Beállítások!$C$7,MAX(0,MIN(Beállítások!$C$9*Beállítások!$C$5*((M83/100)*(L83-1)-(1-M83/100))/(L83-1),Beállítások!$C$9*Beállítások!$C$6))),"")</f>
        <v>2000</v>
      </c>
      <c r="T83" s="29" t="str">
        <f>IF(A83="","",A83&amp;"-"&amp;COUNTIF($A$2:$A83,A83))</f>
        <v/>
      </c>
    </row>
    <row r="84" spans="1:20" ht="15" customHeight="1" x14ac:dyDescent="0.25">
      <c r="A84" s="36"/>
      <c r="B84" s="39"/>
      <c r="C84" s="36"/>
      <c r="D84" s="36"/>
      <c r="E84" s="36"/>
      <c r="F84" s="36"/>
      <c r="G84" s="36"/>
      <c r="H84" s="36"/>
      <c r="I84" s="37"/>
      <c r="J84" s="37"/>
      <c r="K84" s="37"/>
      <c r="L84" s="37"/>
      <c r="M84" s="36"/>
      <c r="N84" s="36"/>
      <c r="O84" s="38"/>
      <c r="P84" s="27" t="str">
        <f t="shared" si="6"/>
        <v/>
      </c>
      <c r="Q84" s="27" t="str">
        <f t="shared" si="7"/>
        <v/>
      </c>
      <c r="R84" s="27" t="str">
        <f t="shared" si="8"/>
        <v/>
      </c>
      <c r="S84" s="28">
        <f>IFERROR(IF(M84="",Beállítások!$C$7,MAX(0,MIN(Beállítások!$C$9*Beállítások!$C$5*((M84/100)*(L84-1)-(1-M84/100))/(L84-1),Beállítások!$C$9*Beállítások!$C$6))),"")</f>
        <v>2000</v>
      </c>
      <c r="T84" s="29" t="str">
        <f>IF(A84="","",A84&amp;"-"&amp;COUNTIF($A$2:$A84,A84))</f>
        <v/>
      </c>
    </row>
    <row r="85" spans="1:20" ht="15" customHeight="1" x14ac:dyDescent="0.25">
      <c r="A85" s="30"/>
      <c r="B85" s="31"/>
      <c r="C85" s="30"/>
      <c r="D85" s="30"/>
      <c r="E85" s="30"/>
      <c r="F85" s="30"/>
      <c r="G85" s="30"/>
      <c r="H85" s="30"/>
      <c r="I85" s="32"/>
      <c r="J85" s="32"/>
      <c r="K85" s="32"/>
      <c r="L85" s="32"/>
      <c r="M85" s="30"/>
      <c r="N85" s="30"/>
      <c r="O85" s="33"/>
      <c r="P85" s="34" t="str">
        <f t="shared" si="6"/>
        <v/>
      </c>
      <c r="Q85" s="34" t="str">
        <f t="shared" si="7"/>
        <v/>
      </c>
      <c r="R85" s="34" t="str">
        <f t="shared" si="8"/>
        <v/>
      </c>
      <c r="S85" s="35">
        <f>IFERROR(IF(M85="",Beállítások!$C$7,MAX(0,MIN(Beállítások!$C$9*Beállítások!$C$5*((M85/100)*(L85-1)-(1-M85/100))/(L85-1),Beállítások!$C$9*Beállítások!$C$6))),"")</f>
        <v>2000</v>
      </c>
      <c r="T85" s="29" t="str">
        <f>IF(A85="","",A85&amp;"-"&amp;COUNTIF($A$2:$A85,A85))</f>
        <v/>
      </c>
    </row>
    <row r="86" spans="1:20" ht="15" customHeight="1" x14ac:dyDescent="0.25">
      <c r="A86" s="36"/>
      <c r="B86" s="39"/>
      <c r="C86" s="36"/>
      <c r="D86" s="36"/>
      <c r="E86" s="36"/>
      <c r="F86" s="36"/>
      <c r="G86" s="36"/>
      <c r="H86" s="36"/>
      <c r="I86" s="37"/>
      <c r="J86" s="37"/>
      <c r="K86" s="37"/>
      <c r="L86" s="37"/>
      <c r="M86" s="36"/>
      <c r="N86" s="36"/>
      <c r="O86" s="38"/>
      <c r="P86" s="27" t="str">
        <f t="shared" si="6"/>
        <v/>
      </c>
      <c r="Q86" s="27" t="str">
        <f t="shared" si="7"/>
        <v/>
      </c>
      <c r="R86" s="27" t="str">
        <f t="shared" si="8"/>
        <v/>
      </c>
      <c r="S86" s="28">
        <f>IFERROR(IF(M86="",Beállítások!$C$7,MAX(0,MIN(Beállítások!$C$9*Beállítások!$C$5*((M86/100)*(L86-1)-(1-M86/100))/(L86-1),Beállítások!$C$9*Beállítások!$C$6))),"")</f>
        <v>2000</v>
      </c>
      <c r="T86" s="29" t="str">
        <f>IF(A86="","",A86&amp;"-"&amp;COUNTIF($A$2:$A86,A86))</f>
        <v/>
      </c>
    </row>
    <row r="87" spans="1:20" ht="15" customHeight="1" x14ac:dyDescent="0.25">
      <c r="A87" s="30"/>
      <c r="B87" s="31"/>
      <c r="C87" s="30"/>
      <c r="D87" s="30"/>
      <c r="E87" s="30"/>
      <c r="F87" s="30"/>
      <c r="G87" s="30"/>
      <c r="H87" s="30"/>
      <c r="I87" s="32"/>
      <c r="J87" s="32"/>
      <c r="K87" s="32"/>
      <c r="L87" s="32"/>
      <c r="M87" s="30"/>
      <c r="N87" s="30"/>
      <c r="O87" s="33"/>
      <c r="P87" s="34" t="str">
        <f t="shared" si="6"/>
        <v/>
      </c>
      <c r="Q87" s="34" t="str">
        <f t="shared" si="7"/>
        <v/>
      </c>
      <c r="R87" s="34" t="str">
        <f t="shared" si="8"/>
        <v/>
      </c>
      <c r="S87" s="35">
        <f>IFERROR(IF(M87="",Beállítások!$C$7,MAX(0,MIN(Beállítások!$C$9*Beállítások!$C$5*((M87/100)*(L87-1)-(1-M87/100))/(L87-1),Beállítások!$C$9*Beállítások!$C$6))),"")</f>
        <v>2000</v>
      </c>
      <c r="T87" s="29" t="str">
        <f>IF(A87="","",A87&amp;"-"&amp;COUNTIF($A$2:$A87,A87))</f>
        <v/>
      </c>
    </row>
    <row r="88" spans="1:20" ht="15" customHeight="1" x14ac:dyDescent="0.25">
      <c r="A88" s="36"/>
      <c r="B88" s="39"/>
      <c r="C88" s="36"/>
      <c r="D88" s="36"/>
      <c r="E88" s="36"/>
      <c r="F88" s="36"/>
      <c r="G88" s="36"/>
      <c r="H88" s="36"/>
      <c r="I88" s="37"/>
      <c r="J88" s="37"/>
      <c r="K88" s="37"/>
      <c r="L88" s="37"/>
      <c r="M88" s="36"/>
      <c r="N88" s="36"/>
      <c r="O88" s="38"/>
      <c r="P88" s="27" t="str">
        <f t="shared" si="6"/>
        <v/>
      </c>
      <c r="Q88" s="27" t="str">
        <f t="shared" si="7"/>
        <v/>
      </c>
      <c r="R88" s="27" t="str">
        <f t="shared" si="8"/>
        <v/>
      </c>
      <c r="S88" s="28">
        <f>IFERROR(IF(M88="",Beállítások!$C$7,MAX(0,MIN(Beállítások!$C$9*Beállítások!$C$5*((M88/100)*(L88-1)-(1-M88/100))/(L88-1),Beállítások!$C$9*Beállítások!$C$6))),"")</f>
        <v>2000</v>
      </c>
      <c r="T88" s="29" t="str">
        <f>IF(A88="","",A88&amp;"-"&amp;COUNTIF($A$2:$A88,A88))</f>
        <v/>
      </c>
    </row>
    <row r="89" spans="1:20" ht="15" customHeight="1" x14ac:dyDescent="0.25">
      <c r="A89" s="30"/>
      <c r="B89" s="31"/>
      <c r="C89" s="30"/>
      <c r="D89" s="30"/>
      <c r="E89" s="30"/>
      <c r="F89" s="30"/>
      <c r="G89" s="30"/>
      <c r="H89" s="30"/>
      <c r="I89" s="32"/>
      <c r="J89" s="32"/>
      <c r="K89" s="32"/>
      <c r="L89" s="32"/>
      <c r="M89" s="30"/>
      <c r="N89" s="30"/>
      <c r="O89" s="33"/>
      <c r="P89" s="34" t="str">
        <f t="shared" si="6"/>
        <v/>
      </c>
      <c r="Q89" s="34" t="str">
        <f t="shared" si="7"/>
        <v/>
      </c>
      <c r="R89" s="34" t="str">
        <f t="shared" si="8"/>
        <v/>
      </c>
      <c r="S89" s="35">
        <f>IFERROR(IF(M89="",Beállítások!$C$7,MAX(0,MIN(Beállítások!$C$9*Beállítások!$C$5*((M89/100)*(L89-1)-(1-M89/100))/(L89-1),Beállítások!$C$9*Beállítások!$C$6))),"")</f>
        <v>2000</v>
      </c>
      <c r="T89" s="29" t="str">
        <f>IF(A89="","",A89&amp;"-"&amp;COUNTIF($A$2:$A89,A89))</f>
        <v/>
      </c>
    </row>
    <row r="90" spans="1:20" ht="15" customHeight="1" x14ac:dyDescent="0.25">
      <c r="A90" s="36"/>
      <c r="B90" s="39"/>
      <c r="C90" s="36"/>
      <c r="D90" s="36"/>
      <c r="E90" s="36"/>
      <c r="F90" s="36"/>
      <c r="G90" s="36"/>
      <c r="H90" s="36"/>
      <c r="I90" s="37"/>
      <c r="J90" s="37"/>
      <c r="K90" s="37"/>
      <c r="L90" s="37"/>
      <c r="M90" s="36"/>
      <c r="N90" s="36"/>
      <c r="O90" s="38"/>
      <c r="P90" s="27" t="str">
        <f t="shared" si="6"/>
        <v/>
      </c>
      <c r="Q90" s="27" t="str">
        <f t="shared" si="7"/>
        <v/>
      </c>
      <c r="R90" s="27" t="str">
        <f t="shared" si="8"/>
        <v/>
      </c>
      <c r="S90" s="28">
        <f>IFERROR(IF(M90="",Beállítások!$C$7,MAX(0,MIN(Beállítások!$C$9*Beállítások!$C$5*((M90/100)*(L90-1)-(1-M90/100))/(L90-1),Beállítások!$C$9*Beállítások!$C$6))),"")</f>
        <v>2000</v>
      </c>
      <c r="T90" s="29" t="str">
        <f>IF(A90="","",A90&amp;"-"&amp;COUNTIF($A$2:$A90,A90))</f>
        <v/>
      </c>
    </row>
    <row r="91" spans="1:20" ht="15" customHeight="1" x14ac:dyDescent="0.25">
      <c r="A91" s="30"/>
      <c r="B91" s="31"/>
      <c r="C91" s="30"/>
      <c r="D91" s="30"/>
      <c r="E91" s="30"/>
      <c r="F91" s="30"/>
      <c r="G91" s="30"/>
      <c r="H91" s="30"/>
      <c r="I91" s="32"/>
      <c r="J91" s="32"/>
      <c r="K91" s="32"/>
      <c r="L91" s="32"/>
      <c r="M91" s="30"/>
      <c r="N91" s="30"/>
      <c r="O91" s="33"/>
      <c r="P91" s="34" t="str">
        <f t="shared" si="6"/>
        <v/>
      </c>
      <c r="Q91" s="34" t="str">
        <f t="shared" si="7"/>
        <v/>
      </c>
      <c r="R91" s="34" t="str">
        <f t="shared" si="8"/>
        <v/>
      </c>
      <c r="S91" s="35">
        <f>IFERROR(IF(M91="",Beállítások!$C$7,MAX(0,MIN(Beállítások!$C$9*Beállítások!$C$5*((M91/100)*(L91-1)-(1-M91/100))/(L91-1),Beállítások!$C$9*Beállítások!$C$6))),"")</f>
        <v>2000</v>
      </c>
      <c r="T91" s="29" t="str">
        <f>IF(A91="","",A91&amp;"-"&amp;COUNTIF($A$2:$A91,A91))</f>
        <v/>
      </c>
    </row>
    <row r="92" spans="1:20" ht="15" customHeight="1" x14ac:dyDescent="0.25">
      <c r="A92" s="36"/>
      <c r="B92" s="39"/>
      <c r="C92" s="36"/>
      <c r="D92" s="36"/>
      <c r="E92" s="36"/>
      <c r="F92" s="36"/>
      <c r="G92" s="36"/>
      <c r="H92" s="36"/>
      <c r="I92" s="37"/>
      <c r="J92" s="37"/>
      <c r="K92" s="37"/>
      <c r="L92" s="37"/>
      <c r="M92" s="36"/>
      <c r="N92" s="36"/>
      <c r="O92" s="38"/>
      <c r="P92" s="27" t="str">
        <f t="shared" si="6"/>
        <v/>
      </c>
      <c r="Q92" s="27" t="str">
        <f t="shared" si="7"/>
        <v/>
      </c>
      <c r="R92" s="27" t="str">
        <f t="shared" si="8"/>
        <v/>
      </c>
      <c r="S92" s="28">
        <f>IFERROR(IF(M92="",Beállítások!$C$7,MAX(0,MIN(Beállítások!$C$9*Beállítások!$C$5*((M92/100)*(L92-1)-(1-M92/100))/(L92-1),Beállítások!$C$9*Beállítások!$C$6))),"")</f>
        <v>2000</v>
      </c>
      <c r="T92" s="29" t="str">
        <f>IF(A92="","",A92&amp;"-"&amp;COUNTIF($A$2:$A92,A92))</f>
        <v/>
      </c>
    </row>
    <row r="93" spans="1:20" ht="15" customHeight="1" x14ac:dyDescent="0.25">
      <c r="A93" s="30"/>
      <c r="B93" s="31"/>
      <c r="C93" s="30"/>
      <c r="D93" s="30"/>
      <c r="E93" s="30"/>
      <c r="F93" s="30"/>
      <c r="G93" s="30"/>
      <c r="H93" s="30"/>
      <c r="I93" s="32"/>
      <c r="J93" s="32"/>
      <c r="K93" s="32"/>
      <c r="L93" s="32"/>
      <c r="M93" s="30"/>
      <c r="N93" s="30"/>
      <c r="O93" s="33"/>
      <c r="P93" s="34" t="str">
        <f t="shared" si="6"/>
        <v/>
      </c>
      <c r="Q93" s="34" t="str">
        <f t="shared" si="7"/>
        <v/>
      </c>
      <c r="R93" s="34" t="str">
        <f t="shared" si="8"/>
        <v/>
      </c>
      <c r="S93" s="35">
        <f>IFERROR(IF(M93="",Beállítások!$C$7,MAX(0,MIN(Beállítások!$C$9*Beállítások!$C$5*((M93/100)*(L93-1)-(1-M93/100))/(L93-1),Beállítások!$C$9*Beállítások!$C$6))),"")</f>
        <v>2000</v>
      </c>
      <c r="T93" s="29" t="str">
        <f>IF(A93="","",A93&amp;"-"&amp;COUNTIF($A$2:$A93,A93))</f>
        <v/>
      </c>
    </row>
    <row r="94" spans="1:20" ht="15" customHeight="1" x14ac:dyDescent="0.25">
      <c r="A94" s="36"/>
      <c r="B94" s="39"/>
      <c r="C94" s="36"/>
      <c r="D94" s="36"/>
      <c r="E94" s="36"/>
      <c r="F94" s="36"/>
      <c r="G94" s="36"/>
      <c r="H94" s="36"/>
      <c r="I94" s="37"/>
      <c r="J94" s="37"/>
      <c r="K94" s="37"/>
      <c r="L94" s="37"/>
      <c r="M94" s="36"/>
      <c r="N94" s="36"/>
      <c r="O94" s="38"/>
      <c r="P94" s="27" t="str">
        <f t="shared" si="6"/>
        <v/>
      </c>
      <c r="Q94" s="27" t="str">
        <f t="shared" si="7"/>
        <v/>
      </c>
      <c r="R94" s="27" t="str">
        <f t="shared" si="8"/>
        <v/>
      </c>
      <c r="S94" s="28">
        <f>IFERROR(IF(M94="",Beállítások!$C$7,MAX(0,MIN(Beállítások!$C$9*Beállítások!$C$5*((M94/100)*(L94-1)-(1-M94/100))/(L94-1),Beállítások!$C$9*Beállítások!$C$6))),"")</f>
        <v>2000</v>
      </c>
      <c r="T94" s="29" t="str">
        <f>IF(A94="","",A94&amp;"-"&amp;COUNTIF($A$2:$A94,A94))</f>
        <v/>
      </c>
    </row>
    <row r="95" spans="1:20" ht="15" customHeight="1" x14ac:dyDescent="0.25">
      <c r="A95" s="30"/>
      <c r="B95" s="31"/>
      <c r="C95" s="30"/>
      <c r="D95" s="30"/>
      <c r="E95" s="30"/>
      <c r="F95" s="30"/>
      <c r="G95" s="30"/>
      <c r="H95" s="30"/>
      <c r="I95" s="32"/>
      <c r="J95" s="32"/>
      <c r="K95" s="32"/>
      <c r="L95" s="32"/>
      <c r="M95" s="30"/>
      <c r="N95" s="30"/>
      <c r="O95" s="33"/>
      <c r="P95" s="34" t="str">
        <f t="shared" si="6"/>
        <v/>
      </c>
      <c r="Q95" s="34" t="str">
        <f t="shared" si="7"/>
        <v/>
      </c>
      <c r="R95" s="34" t="str">
        <f t="shared" si="8"/>
        <v/>
      </c>
      <c r="S95" s="35">
        <f>IFERROR(IF(M95="",Beállítások!$C$7,MAX(0,MIN(Beállítások!$C$9*Beállítások!$C$5*((M95/100)*(L95-1)-(1-M95/100))/(L95-1),Beállítások!$C$9*Beállítások!$C$6))),"")</f>
        <v>2000</v>
      </c>
      <c r="T95" s="29" t="str">
        <f>IF(A95="","",A95&amp;"-"&amp;COUNTIF($A$2:$A95,A95))</f>
        <v/>
      </c>
    </row>
    <row r="96" spans="1:20" ht="15" customHeight="1" x14ac:dyDescent="0.25">
      <c r="A96" s="36"/>
      <c r="B96" s="39"/>
      <c r="C96" s="36"/>
      <c r="D96" s="36"/>
      <c r="E96" s="36"/>
      <c r="F96" s="36"/>
      <c r="G96" s="36"/>
      <c r="H96" s="36"/>
      <c r="I96" s="37"/>
      <c r="J96" s="37"/>
      <c r="K96" s="37"/>
      <c r="L96" s="37"/>
      <c r="M96" s="36"/>
      <c r="N96" s="36"/>
      <c r="O96" s="38"/>
      <c r="P96" s="27" t="str">
        <f t="shared" si="6"/>
        <v/>
      </c>
      <c r="Q96" s="27" t="str">
        <f t="shared" si="7"/>
        <v/>
      </c>
      <c r="R96" s="27" t="str">
        <f t="shared" si="8"/>
        <v/>
      </c>
      <c r="S96" s="28">
        <f>IFERROR(IF(M96="",Beállítások!$C$7,MAX(0,MIN(Beállítások!$C$9*Beállítások!$C$5*((M96/100)*(L96-1)-(1-M96/100))/(L96-1),Beállítások!$C$9*Beállítások!$C$6))),"")</f>
        <v>2000</v>
      </c>
      <c r="T96" s="29" t="str">
        <f>IF(A96="","",A96&amp;"-"&amp;COUNTIF($A$2:$A96,A96))</f>
        <v/>
      </c>
    </row>
    <row r="97" spans="1:20" ht="15" customHeight="1" x14ac:dyDescent="0.25">
      <c r="A97" s="30"/>
      <c r="B97" s="31"/>
      <c r="C97" s="30"/>
      <c r="D97" s="30"/>
      <c r="E97" s="30"/>
      <c r="F97" s="30"/>
      <c r="G97" s="30"/>
      <c r="H97" s="30"/>
      <c r="I97" s="32"/>
      <c r="J97" s="32"/>
      <c r="K97" s="32"/>
      <c r="L97" s="32"/>
      <c r="M97" s="30"/>
      <c r="N97" s="30"/>
      <c r="O97" s="33"/>
      <c r="P97" s="34" t="str">
        <f t="shared" si="6"/>
        <v/>
      </c>
      <c r="Q97" s="34" t="str">
        <f t="shared" si="7"/>
        <v/>
      </c>
      <c r="R97" s="34" t="str">
        <f t="shared" si="8"/>
        <v/>
      </c>
      <c r="S97" s="35">
        <f>IFERROR(IF(M97="",Beállítások!$C$7,MAX(0,MIN(Beállítások!$C$9*Beállítások!$C$5*((M97/100)*(L97-1)-(1-M97/100))/(L97-1),Beállítások!$C$9*Beállítások!$C$6))),"")</f>
        <v>2000</v>
      </c>
      <c r="T97" s="29" t="str">
        <f>IF(A97="","",A97&amp;"-"&amp;COUNTIF($A$2:$A97,A97))</f>
        <v/>
      </c>
    </row>
    <row r="98" spans="1:20" ht="15" customHeight="1" x14ac:dyDescent="0.25">
      <c r="A98" s="36"/>
      <c r="B98" s="39"/>
      <c r="C98" s="36"/>
      <c r="D98" s="36"/>
      <c r="E98" s="36"/>
      <c r="F98" s="36"/>
      <c r="G98" s="36"/>
      <c r="H98" s="36"/>
      <c r="I98" s="37"/>
      <c r="J98" s="37"/>
      <c r="K98" s="37"/>
      <c r="L98" s="37"/>
      <c r="M98" s="36"/>
      <c r="N98" s="36"/>
      <c r="O98" s="38"/>
      <c r="P98" s="27" t="str">
        <f t="shared" ref="P98:P129" si="9">IFERROR(1/L98,"")</f>
        <v/>
      </c>
      <c r="Q98" s="27" t="str">
        <f t="shared" ref="Q98:Q129" si="10">IFERROR(IF(M98="","",M98/100-1/L98),"")</f>
        <v/>
      </c>
      <c r="R98" s="27" t="str">
        <f t="shared" ref="R98:R129" si="11">IFERROR(IF(OR(J98="",K98=""),"",J98/K98-1),"")</f>
        <v/>
      </c>
      <c r="S98" s="28">
        <f>IFERROR(IF(M98="",Beállítások!$C$7,MAX(0,MIN(Beállítások!$C$9*Beállítások!$C$5*((M98/100)*(L98-1)-(1-M98/100))/(L98-1),Beállítások!$C$9*Beállítások!$C$6))),"")</f>
        <v>2000</v>
      </c>
      <c r="T98" s="29" t="str">
        <f>IF(A98="","",A98&amp;"-"&amp;COUNTIF($A$2:$A98,A98))</f>
        <v/>
      </c>
    </row>
    <row r="99" spans="1:20" ht="15" customHeight="1" x14ac:dyDescent="0.25">
      <c r="A99" s="30"/>
      <c r="B99" s="31"/>
      <c r="C99" s="30"/>
      <c r="D99" s="30"/>
      <c r="E99" s="30"/>
      <c r="F99" s="30"/>
      <c r="G99" s="30"/>
      <c r="H99" s="30"/>
      <c r="I99" s="32"/>
      <c r="J99" s="32"/>
      <c r="K99" s="32"/>
      <c r="L99" s="32"/>
      <c r="M99" s="30"/>
      <c r="N99" s="30"/>
      <c r="O99" s="33"/>
      <c r="P99" s="34" t="str">
        <f t="shared" si="9"/>
        <v/>
      </c>
      <c r="Q99" s="34" t="str">
        <f t="shared" si="10"/>
        <v/>
      </c>
      <c r="R99" s="34" t="str">
        <f t="shared" si="11"/>
        <v/>
      </c>
      <c r="S99" s="35">
        <f>IFERROR(IF(M99="",Beállítások!$C$7,MAX(0,MIN(Beállítások!$C$9*Beállítások!$C$5*((M99/100)*(L99-1)-(1-M99/100))/(L99-1),Beállítások!$C$9*Beállítások!$C$6))),"")</f>
        <v>2000</v>
      </c>
      <c r="T99" s="29" t="str">
        <f>IF(A99="","",A99&amp;"-"&amp;COUNTIF($A$2:$A99,A99))</f>
        <v/>
      </c>
    </row>
    <row r="100" spans="1:20" ht="15" customHeight="1" x14ac:dyDescent="0.25">
      <c r="A100" s="36"/>
      <c r="B100" s="39"/>
      <c r="C100" s="36"/>
      <c r="D100" s="36"/>
      <c r="E100" s="36"/>
      <c r="F100" s="36"/>
      <c r="G100" s="36"/>
      <c r="H100" s="36"/>
      <c r="I100" s="37"/>
      <c r="J100" s="37"/>
      <c r="K100" s="37"/>
      <c r="L100" s="37"/>
      <c r="M100" s="36"/>
      <c r="N100" s="36"/>
      <c r="O100" s="38"/>
      <c r="P100" s="27" t="str">
        <f t="shared" si="9"/>
        <v/>
      </c>
      <c r="Q100" s="27" t="str">
        <f t="shared" si="10"/>
        <v/>
      </c>
      <c r="R100" s="27" t="str">
        <f t="shared" si="11"/>
        <v/>
      </c>
      <c r="S100" s="28">
        <f>IFERROR(IF(M100="",Beállítások!$C$7,MAX(0,MIN(Beállítások!$C$9*Beállítások!$C$5*((M100/100)*(L100-1)-(1-M100/100))/(L100-1),Beállítások!$C$9*Beállítások!$C$6))),"")</f>
        <v>2000</v>
      </c>
      <c r="T100" s="29" t="str">
        <f>IF(A100="","",A100&amp;"-"&amp;COUNTIF($A$2:$A100,A100))</f>
        <v/>
      </c>
    </row>
    <row r="101" spans="1:20" ht="15" customHeight="1" x14ac:dyDescent="0.25">
      <c r="A101" s="30"/>
      <c r="B101" s="31"/>
      <c r="C101" s="30"/>
      <c r="D101" s="30"/>
      <c r="E101" s="30"/>
      <c r="F101" s="30"/>
      <c r="G101" s="30"/>
      <c r="H101" s="30"/>
      <c r="I101" s="32"/>
      <c r="J101" s="32"/>
      <c r="K101" s="32"/>
      <c r="L101" s="32"/>
      <c r="M101" s="30"/>
      <c r="N101" s="30"/>
      <c r="O101" s="33"/>
      <c r="P101" s="34" t="str">
        <f t="shared" si="9"/>
        <v/>
      </c>
      <c r="Q101" s="34" t="str">
        <f t="shared" si="10"/>
        <v/>
      </c>
      <c r="R101" s="34" t="str">
        <f t="shared" si="11"/>
        <v/>
      </c>
      <c r="S101" s="35">
        <f>IFERROR(IF(M101="",Beállítások!$C$7,MAX(0,MIN(Beállítások!$C$9*Beállítások!$C$5*((M101/100)*(L101-1)-(1-M101/100))/(L101-1),Beállítások!$C$9*Beállítások!$C$6))),"")</f>
        <v>2000</v>
      </c>
      <c r="T101" s="29" t="str">
        <f>IF(A101="","",A101&amp;"-"&amp;COUNTIF($A$2:$A101,A101))</f>
        <v/>
      </c>
    </row>
    <row r="102" spans="1:20" ht="15" customHeight="1" x14ac:dyDescent="0.25">
      <c r="A102" s="36"/>
      <c r="B102" s="39"/>
      <c r="C102" s="36"/>
      <c r="D102" s="36"/>
      <c r="E102" s="36"/>
      <c r="F102" s="36"/>
      <c r="G102" s="36"/>
      <c r="H102" s="36"/>
      <c r="I102" s="37"/>
      <c r="J102" s="37"/>
      <c r="K102" s="37"/>
      <c r="L102" s="37"/>
      <c r="M102" s="36"/>
      <c r="N102" s="36"/>
      <c r="O102" s="38"/>
      <c r="P102" s="27" t="str">
        <f t="shared" si="9"/>
        <v/>
      </c>
      <c r="Q102" s="27" t="str">
        <f t="shared" si="10"/>
        <v/>
      </c>
      <c r="R102" s="27" t="str">
        <f t="shared" si="11"/>
        <v/>
      </c>
      <c r="S102" s="28">
        <f>IFERROR(IF(M102="",Beállítások!$C$7,MAX(0,MIN(Beállítások!$C$9*Beállítások!$C$5*((M102/100)*(L102-1)-(1-M102/100))/(L102-1),Beállítások!$C$9*Beállítások!$C$6))),"")</f>
        <v>2000</v>
      </c>
      <c r="T102" s="29" t="str">
        <f>IF(A102="","",A102&amp;"-"&amp;COUNTIF($A$2:$A102,A102))</f>
        <v/>
      </c>
    </row>
    <row r="103" spans="1:20" ht="15" customHeight="1" x14ac:dyDescent="0.25">
      <c r="A103" s="30"/>
      <c r="B103" s="31"/>
      <c r="C103" s="30"/>
      <c r="D103" s="30"/>
      <c r="E103" s="30"/>
      <c r="F103" s="30"/>
      <c r="G103" s="30"/>
      <c r="H103" s="30"/>
      <c r="I103" s="32"/>
      <c r="J103" s="32"/>
      <c r="K103" s="32"/>
      <c r="L103" s="32"/>
      <c r="M103" s="30"/>
      <c r="N103" s="30"/>
      <c r="O103" s="33"/>
      <c r="P103" s="34" t="str">
        <f t="shared" si="9"/>
        <v/>
      </c>
      <c r="Q103" s="34" t="str">
        <f t="shared" si="10"/>
        <v/>
      </c>
      <c r="R103" s="34" t="str">
        <f t="shared" si="11"/>
        <v/>
      </c>
      <c r="S103" s="35">
        <f>IFERROR(IF(M103="",Beállítások!$C$7,MAX(0,MIN(Beállítások!$C$9*Beállítások!$C$5*((M103/100)*(L103-1)-(1-M103/100))/(L103-1),Beállítások!$C$9*Beállítások!$C$6))),"")</f>
        <v>2000</v>
      </c>
      <c r="T103" s="29" t="str">
        <f>IF(A103="","",A103&amp;"-"&amp;COUNTIF($A$2:$A103,A103))</f>
        <v/>
      </c>
    </row>
    <row r="104" spans="1:20" ht="15" customHeight="1" x14ac:dyDescent="0.25">
      <c r="A104" s="36"/>
      <c r="B104" s="39"/>
      <c r="C104" s="36"/>
      <c r="D104" s="36"/>
      <c r="E104" s="36"/>
      <c r="F104" s="36"/>
      <c r="G104" s="36"/>
      <c r="H104" s="36"/>
      <c r="I104" s="37"/>
      <c r="J104" s="37"/>
      <c r="K104" s="37"/>
      <c r="L104" s="37"/>
      <c r="M104" s="36"/>
      <c r="N104" s="36"/>
      <c r="O104" s="38"/>
      <c r="P104" s="27" t="str">
        <f t="shared" si="9"/>
        <v/>
      </c>
      <c r="Q104" s="27" t="str">
        <f t="shared" si="10"/>
        <v/>
      </c>
      <c r="R104" s="27" t="str">
        <f t="shared" si="11"/>
        <v/>
      </c>
      <c r="S104" s="28">
        <f>IFERROR(IF(M104="",Beállítások!$C$7,MAX(0,MIN(Beállítások!$C$9*Beállítások!$C$5*((M104/100)*(L104-1)-(1-M104/100))/(L104-1),Beállítások!$C$9*Beállítások!$C$6))),"")</f>
        <v>2000</v>
      </c>
      <c r="T104" s="29" t="str">
        <f>IF(A104="","",A104&amp;"-"&amp;COUNTIF($A$2:$A104,A104))</f>
        <v/>
      </c>
    </row>
    <row r="105" spans="1:20" ht="15" customHeight="1" x14ac:dyDescent="0.25">
      <c r="A105" s="30"/>
      <c r="B105" s="31"/>
      <c r="C105" s="30"/>
      <c r="D105" s="30"/>
      <c r="E105" s="30"/>
      <c r="F105" s="30"/>
      <c r="G105" s="30"/>
      <c r="H105" s="30"/>
      <c r="I105" s="32"/>
      <c r="J105" s="32"/>
      <c r="K105" s="32"/>
      <c r="L105" s="32"/>
      <c r="M105" s="30"/>
      <c r="N105" s="30"/>
      <c r="O105" s="33"/>
      <c r="P105" s="34" t="str">
        <f t="shared" si="9"/>
        <v/>
      </c>
      <c r="Q105" s="34" t="str">
        <f t="shared" si="10"/>
        <v/>
      </c>
      <c r="R105" s="34" t="str">
        <f t="shared" si="11"/>
        <v/>
      </c>
      <c r="S105" s="35">
        <f>IFERROR(IF(M105="",Beállítások!$C$7,MAX(0,MIN(Beállítások!$C$9*Beállítások!$C$5*((M105/100)*(L105-1)-(1-M105/100))/(L105-1),Beállítások!$C$9*Beállítások!$C$6))),"")</f>
        <v>2000</v>
      </c>
      <c r="T105" s="29" t="str">
        <f>IF(A105="","",A105&amp;"-"&amp;COUNTIF($A$2:$A105,A105))</f>
        <v/>
      </c>
    </row>
    <row r="106" spans="1:20" ht="15" customHeight="1" x14ac:dyDescent="0.25">
      <c r="A106" s="36"/>
      <c r="B106" s="39"/>
      <c r="C106" s="36"/>
      <c r="D106" s="36"/>
      <c r="E106" s="36"/>
      <c r="F106" s="36"/>
      <c r="G106" s="36"/>
      <c r="H106" s="36"/>
      <c r="I106" s="37"/>
      <c r="J106" s="37"/>
      <c r="K106" s="37"/>
      <c r="L106" s="37"/>
      <c r="M106" s="36"/>
      <c r="N106" s="36"/>
      <c r="O106" s="38"/>
      <c r="P106" s="27" t="str">
        <f t="shared" si="9"/>
        <v/>
      </c>
      <c r="Q106" s="27" t="str">
        <f t="shared" si="10"/>
        <v/>
      </c>
      <c r="R106" s="27" t="str">
        <f t="shared" si="11"/>
        <v/>
      </c>
      <c r="S106" s="28">
        <f>IFERROR(IF(M106="",Beállítások!$C$7,MAX(0,MIN(Beállítások!$C$9*Beállítások!$C$5*((M106/100)*(L106-1)-(1-M106/100))/(L106-1),Beállítások!$C$9*Beállítások!$C$6))),"")</f>
        <v>2000</v>
      </c>
      <c r="T106" s="29" t="str">
        <f>IF(A106="","",A106&amp;"-"&amp;COUNTIF($A$2:$A106,A106))</f>
        <v/>
      </c>
    </row>
    <row r="107" spans="1:20" ht="15" customHeight="1" x14ac:dyDescent="0.25">
      <c r="A107" s="30"/>
      <c r="B107" s="31"/>
      <c r="C107" s="30"/>
      <c r="D107" s="30"/>
      <c r="E107" s="30"/>
      <c r="F107" s="30"/>
      <c r="G107" s="30"/>
      <c r="H107" s="30"/>
      <c r="I107" s="32"/>
      <c r="J107" s="32"/>
      <c r="K107" s="32"/>
      <c r="L107" s="32"/>
      <c r="M107" s="30"/>
      <c r="N107" s="30"/>
      <c r="O107" s="33"/>
      <c r="P107" s="34" t="str">
        <f t="shared" si="9"/>
        <v/>
      </c>
      <c r="Q107" s="34" t="str">
        <f t="shared" si="10"/>
        <v/>
      </c>
      <c r="R107" s="34" t="str">
        <f t="shared" si="11"/>
        <v/>
      </c>
      <c r="S107" s="35">
        <f>IFERROR(IF(M107="",Beállítások!$C$7,MAX(0,MIN(Beállítások!$C$9*Beállítások!$C$5*((M107/100)*(L107-1)-(1-M107/100))/(L107-1),Beállítások!$C$9*Beállítások!$C$6))),"")</f>
        <v>2000</v>
      </c>
      <c r="T107" s="29" t="str">
        <f>IF(A107="","",A107&amp;"-"&amp;COUNTIF($A$2:$A107,A107))</f>
        <v/>
      </c>
    </row>
    <row r="108" spans="1:20" ht="15" customHeight="1" x14ac:dyDescent="0.25">
      <c r="A108" s="36"/>
      <c r="B108" s="39"/>
      <c r="C108" s="36"/>
      <c r="D108" s="36"/>
      <c r="E108" s="36"/>
      <c r="F108" s="36"/>
      <c r="G108" s="36"/>
      <c r="H108" s="36"/>
      <c r="I108" s="37"/>
      <c r="J108" s="37"/>
      <c r="K108" s="37"/>
      <c r="L108" s="37"/>
      <c r="M108" s="36"/>
      <c r="N108" s="36"/>
      <c r="O108" s="38"/>
      <c r="P108" s="27" t="str">
        <f t="shared" si="9"/>
        <v/>
      </c>
      <c r="Q108" s="27" t="str">
        <f t="shared" si="10"/>
        <v/>
      </c>
      <c r="R108" s="27" t="str">
        <f t="shared" si="11"/>
        <v/>
      </c>
      <c r="S108" s="28">
        <f>IFERROR(IF(M108="",Beállítások!$C$7,MAX(0,MIN(Beállítások!$C$9*Beállítások!$C$5*((M108/100)*(L108-1)-(1-M108/100))/(L108-1),Beállítások!$C$9*Beállítások!$C$6))),"")</f>
        <v>2000</v>
      </c>
      <c r="T108" s="29" t="str">
        <f>IF(A108="","",A108&amp;"-"&amp;COUNTIF($A$2:$A108,A108))</f>
        <v/>
      </c>
    </row>
    <row r="109" spans="1:20" ht="15" customHeight="1" x14ac:dyDescent="0.25">
      <c r="A109" s="30"/>
      <c r="B109" s="31"/>
      <c r="C109" s="30"/>
      <c r="D109" s="30"/>
      <c r="E109" s="30"/>
      <c r="F109" s="30"/>
      <c r="G109" s="30"/>
      <c r="H109" s="30"/>
      <c r="I109" s="32"/>
      <c r="J109" s="32"/>
      <c r="K109" s="32"/>
      <c r="L109" s="32"/>
      <c r="M109" s="30"/>
      <c r="N109" s="30"/>
      <c r="O109" s="33"/>
      <c r="P109" s="34" t="str">
        <f t="shared" si="9"/>
        <v/>
      </c>
      <c r="Q109" s="34" t="str">
        <f t="shared" si="10"/>
        <v/>
      </c>
      <c r="R109" s="34" t="str">
        <f t="shared" si="11"/>
        <v/>
      </c>
      <c r="S109" s="35">
        <f>IFERROR(IF(M109="",Beállítások!$C$7,MAX(0,MIN(Beállítások!$C$9*Beállítások!$C$5*((M109/100)*(L109-1)-(1-M109/100))/(L109-1),Beállítások!$C$9*Beállítások!$C$6))),"")</f>
        <v>2000</v>
      </c>
      <c r="T109" s="29" t="str">
        <f>IF(A109="","",A109&amp;"-"&amp;COUNTIF($A$2:$A109,A109))</f>
        <v/>
      </c>
    </row>
    <row r="110" spans="1:20" ht="15" customHeight="1" x14ac:dyDescent="0.25">
      <c r="A110" s="36"/>
      <c r="B110" s="39"/>
      <c r="C110" s="36"/>
      <c r="D110" s="36"/>
      <c r="E110" s="36"/>
      <c r="F110" s="36"/>
      <c r="G110" s="36"/>
      <c r="H110" s="36"/>
      <c r="I110" s="37"/>
      <c r="J110" s="37"/>
      <c r="K110" s="37"/>
      <c r="L110" s="37"/>
      <c r="M110" s="36"/>
      <c r="N110" s="36"/>
      <c r="O110" s="38"/>
      <c r="P110" s="27" t="str">
        <f t="shared" si="9"/>
        <v/>
      </c>
      <c r="Q110" s="27" t="str">
        <f t="shared" si="10"/>
        <v/>
      </c>
      <c r="R110" s="27" t="str">
        <f t="shared" si="11"/>
        <v/>
      </c>
      <c r="S110" s="28">
        <f>IFERROR(IF(M110="",Beállítások!$C$7,MAX(0,MIN(Beállítások!$C$9*Beállítások!$C$5*((M110/100)*(L110-1)-(1-M110/100))/(L110-1),Beállítások!$C$9*Beállítások!$C$6))),"")</f>
        <v>2000</v>
      </c>
      <c r="T110" s="29" t="str">
        <f>IF(A110="","",A110&amp;"-"&amp;COUNTIF($A$2:$A110,A110))</f>
        <v/>
      </c>
    </row>
    <row r="111" spans="1:20" ht="15" customHeight="1" x14ac:dyDescent="0.25">
      <c r="A111" s="30"/>
      <c r="B111" s="31"/>
      <c r="C111" s="30"/>
      <c r="D111" s="30"/>
      <c r="E111" s="30"/>
      <c r="F111" s="30"/>
      <c r="G111" s="30"/>
      <c r="H111" s="30"/>
      <c r="I111" s="32"/>
      <c r="J111" s="32"/>
      <c r="K111" s="32"/>
      <c r="L111" s="32"/>
      <c r="M111" s="30"/>
      <c r="N111" s="30"/>
      <c r="O111" s="33"/>
      <c r="P111" s="34" t="str">
        <f t="shared" si="9"/>
        <v/>
      </c>
      <c r="Q111" s="34" t="str">
        <f t="shared" si="10"/>
        <v/>
      </c>
      <c r="R111" s="34" t="str">
        <f t="shared" si="11"/>
        <v/>
      </c>
      <c r="S111" s="35">
        <f>IFERROR(IF(M111="",Beállítások!$C$7,MAX(0,MIN(Beállítások!$C$9*Beállítások!$C$5*((M111/100)*(L111-1)-(1-M111/100))/(L111-1),Beállítások!$C$9*Beállítások!$C$6))),"")</f>
        <v>2000</v>
      </c>
      <c r="T111" s="29" t="str">
        <f>IF(A111="","",A111&amp;"-"&amp;COUNTIF($A$2:$A111,A111))</f>
        <v/>
      </c>
    </row>
    <row r="112" spans="1:20" ht="15" customHeight="1" x14ac:dyDescent="0.25">
      <c r="A112" s="36"/>
      <c r="B112" s="39"/>
      <c r="C112" s="36"/>
      <c r="D112" s="36"/>
      <c r="E112" s="36"/>
      <c r="F112" s="36"/>
      <c r="G112" s="36"/>
      <c r="H112" s="36"/>
      <c r="I112" s="37"/>
      <c r="J112" s="37"/>
      <c r="K112" s="37"/>
      <c r="L112" s="37"/>
      <c r="M112" s="36"/>
      <c r="N112" s="36"/>
      <c r="O112" s="38"/>
      <c r="P112" s="27" t="str">
        <f t="shared" si="9"/>
        <v/>
      </c>
      <c r="Q112" s="27" t="str">
        <f t="shared" si="10"/>
        <v/>
      </c>
      <c r="R112" s="27" t="str">
        <f t="shared" si="11"/>
        <v/>
      </c>
      <c r="S112" s="28">
        <f>IFERROR(IF(M112="",Beállítások!$C$7,MAX(0,MIN(Beállítások!$C$9*Beállítások!$C$5*((M112/100)*(L112-1)-(1-M112/100))/(L112-1),Beállítások!$C$9*Beállítások!$C$6))),"")</f>
        <v>2000</v>
      </c>
      <c r="T112" s="29" t="str">
        <f>IF(A112="","",A112&amp;"-"&amp;COUNTIF($A$2:$A112,A112))</f>
        <v/>
      </c>
    </row>
    <row r="113" spans="1:20" ht="15" customHeight="1" x14ac:dyDescent="0.25">
      <c r="A113" s="30"/>
      <c r="B113" s="31"/>
      <c r="C113" s="30"/>
      <c r="D113" s="30"/>
      <c r="E113" s="30"/>
      <c r="F113" s="30"/>
      <c r="G113" s="30"/>
      <c r="H113" s="30"/>
      <c r="I113" s="32"/>
      <c r="J113" s="32"/>
      <c r="K113" s="32"/>
      <c r="L113" s="32"/>
      <c r="M113" s="30"/>
      <c r="N113" s="30"/>
      <c r="O113" s="33"/>
      <c r="P113" s="34" t="str">
        <f t="shared" si="9"/>
        <v/>
      </c>
      <c r="Q113" s="34" t="str">
        <f t="shared" si="10"/>
        <v/>
      </c>
      <c r="R113" s="34" t="str">
        <f t="shared" si="11"/>
        <v/>
      </c>
      <c r="S113" s="35">
        <f>IFERROR(IF(M113="",Beállítások!$C$7,MAX(0,MIN(Beállítások!$C$9*Beállítások!$C$5*((M113/100)*(L113-1)-(1-M113/100))/(L113-1),Beállítások!$C$9*Beállítások!$C$6))),"")</f>
        <v>2000</v>
      </c>
      <c r="T113" s="29" t="str">
        <f>IF(A113="","",A113&amp;"-"&amp;COUNTIF($A$2:$A113,A113))</f>
        <v/>
      </c>
    </row>
    <row r="114" spans="1:20" ht="15" customHeight="1" x14ac:dyDescent="0.25">
      <c r="A114" s="36"/>
      <c r="B114" s="39"/>
      <c r="C114" s="36"/>
      <c r="D114" s="36"/>
      <c r="E114" s="36"/>
      <c r="F114" s="36"/>
      <c r="G114" s="36"/>
      <c r="H114" s="36"/>
      <c r="I114" s="37"/>
      <c r="J114" s="37"/>
      <c r="K114" s="37"/>
      <c r="L114" s="37"/>
      <c r="M114" s="36"/>
      <c r="N114" s="36"/>
      <c r="O114" s="38"/>
      <c r="P114" s="27" t="str">
        <f t="shared" si="9"/>
        <v/>
      </c>
      <c r="Q114" s="27" t="str">
        <f t="shared" si="10"/>
        <v/>
      </c>
      <c r="R114" s="27" t="str">
        <f t="shared" si="11"/>
        <v/>
      </c>
      <c r="S114" s="28">
        <f>IFERROR(IF(M114="",Beállítások!$C$7,MAX(0,MIN(Beállítások!$C$9*Beállítások!$C$5*((M114/100)*(L114-1)-(1-M114/100))/(L114-1),Beállítások!$C$9*Beállítások!$C$6))),"")</f>
        <v>2000</v>
      </c>
      <c r="T114" s="29" t="str">
        <f>IF(A114="","",A114&amp;"-"&amp;COUNTIF($A$2:$A114,A114))</f>
        <v/>
      </c>
    </row>
    <row r="115" spans="1:20" ht="15" customHeight="1" x14ac:dyDescent="0.25">
      <c r="A115" s="30"/>
      <c r="B115" s="31"/>
      <c r="C115" s="30"/>
      <c r="D115" s="30"/>
      <c r="E115" s="30"/>
      <c r="F115" s="30"/>
      <c r="G115" s="30"/>
      <c r="H115" s="30"/>
      <c r="I115" s="32"/>
      <c r="J115" s="32"/>
      <c r="K115" s="32"/>
      <c r="L115" s="32"/>
      <c r="M115" s="30"/>
      <c r="N115" s="30"/>
      <c r="O115" s="33"/>
      <c r="P115" s="34" t="str">
        <f t="shared" si="9"/>
        <v/>
      </c>
      <c r="Q115" s="34" t="str">
        <f t="shared" si="10"/>
        <v/>
      </c>
      <c r="R115" s="34" t="str">
        <f t="shared" si="11"/>
        <v/>
      </c>
      <c r="S115" s="35">
        <f>IFERROR(IF(M115="",Beállítások!$C$7,MAX(0,MIN(Beállítások!$C$9*Beállítások!$C$5*((M115/100)*(L115-1)-(1-M115/100))/(L115-1),Beállítások!$C$9*Beállítások!$C$6))),"")</f>
        <v>2000</v>
      </c>
      <c r="T115" s="29" t="str">
        <f>IF(A115="","",A115&amp;"-"&amp;COUNTIF($A$2:$A115,A115))</f>
        <v/>
      </c>
    </row>
    <row r="116" spans="1:20" ht="15" customHeight="1" x14ac:dyDescent="0.25">
      <c r="A116" s="36"/>
      <c r="B116" s="39"/>
      <c r="C116" s="36"/>
      <c r="D116" s="36"/>
      <c r="E116" s="36"/>
      <c r="F116" s="36"/>
      <c r="G116" s="36"/>
      <c r="H116" s="36"/>
      <c r="I116" s="37"/>
      <c r="J116" s="37"/>
      <c r="K116" s="37"/>
      <c r="L116" s="37"/>
      <c r="M116" s="36"/>
      <c r="N116" s="36"/>
      <c r="O116" s="38"/>
      <c r="P116" s="27" t="str">
        <f t="shared" si="9"/>
        <v/>
      </c>
      <c r="Q116" s="27" t="str">
        <f t="shared" si="10"/>
        <v/>
      </c>
      <c r="R116" s="27" t="str">
        <f t="shared" si="11"/>
        <v/>
      </c>
      <c r="S116" s="28">
        <f>IFERROR(IF(M116="",Beállítások!$C$7,MAX(0,MIN(Beállítások!$C$9*Beállítások!$C$5*((M116/100)*(L116-1)-(1-M116/100))/(L116-1),Beállítások!$C$9*Beállítások!$C$6))),"")</f>
        <v>2000</v>
      </c>
      <c r="T116" s="29" t="str">
        <f>IF(A116="","",A116&amp;"-"&amp;COUNTIF($A$2:$A116,A116))</f>
        <v/>
      </c>
    </row>
    <row r="117" spans="1:20" ht="15" customHeight="1" x14ac:dyDescent="0.25">
      <c r="A117" s="30"/>
      <c r="B117" s="31"/>
      <c r="C117" s="30"/>
      <c r="D117" s="30"/>
      <c r="E117" s="30"/>
      <c r="F117" s="30"/>
      <c r="G117" s="30"/>
      <c r="H117" s="30"/>
      <c r="I117" s="32"/>
      <c r="J117" s="32"/>
      <c r="K117" s="32"/>
      <c r="L117" s="32"/>
      <c r="M117" s="30"/>
      <c r="N117" s="30"/>
      <c r="O117" s="33"/>
      <c r="P117" s="34" t="str">
        <f t="shared" si="9"/>
        <v/>
      </c>
      <c r="Q117" s="34" t="str">
        <f t="shared" si="10"/>
        <v/>
      </c>
      <c r="R117" s="34" t="str">
        <f t="shared" si="11"/>
        <v/>
      </c>
      <c r="S117" s="35">
        <f>IFERROR(IF(M117="",Beállítások!$C$7,MAX(0,MIN(Beállítások!$C$9*Beállítások!$C$5*((M117/100)*(L117-1)-(1-M117/100))/(L117-1),Beállítások!$C$9*Beállítások!$C$6))),"")</f>
        <v>2000</v>
      </c>
      <c r="T117" s="29" t="str">
        <f>IF(A117="","",A117&amp;"-"&amp;COUNTIF($A$2:$A117,A117))</f>
        <v/>
      </c>
    </row>
    <row r="118" spans="1:20" ht="15" customHeight="1" x14ac:dyDescent="0.25">
      <c r="A118" s="36"/>
      <c r="B118" s="39"/>
      <c r="C118" s="36"/>
      <c r="D118" s="36"/>
      <c r="E118" s="36"/>
      <c r="F118" s="36"/>
      <c r="G118" s="36"/>
      <c r="H118" s="36"/>
      <c r="I118" s="37"/>
      <c r="J118" s="37"/>
      <c r="K118" s="37"/>
      <c r="L118" s="37"/>
      <c r="M118" s="36"/>
      <c r="N118" s="36"/>
      <c r="O118" s="38"/>
      <c r="P118" s="27" t="str">
        <f t="shared" si="9"/>
        <v/>
      </c>
      <c r="Q118" s="27" t="str">
        <f t="shared" si="10"/>
        <v/>
      </c>
      <c r="R118" s="27" t="str">
        <f t="shared" si="11"/>
        <v/>
      </c>
      <c r="S118" s="28">
        <f>IFERROR(IF(M118="",Beállítások!$C$7,MAX(0,MIN(Beállítások!$C$9*Beállítások!$C$5*((M118/100)*(L118-1)-(1-M118/100))/(L118-1),Beállítások!$C$9*Beállítások!$C$6))),"")</f>
        <v>2000</v>
      </c>
      <c r="T118" s="29" t="str">
        <f>IF(A118="","",A118&amp;"-"&amp;COUNTIF($A$2:$A118,A118))</f>
        <v/>
      </c>
    </row>
    <row r="119" spans="1:20" ht="15" customHeight="1" x14ac:dyDescent="0.25">
      <c r="A119" s="30"/>
      <c r="B119" s="31"/>
      <c r="C119" s="30"/>
      <c r="D119" s="30"/>
      <c r="E119" s="30"/>
      <c r="F119" s="30"/>
      <c r="G119" s="30"/>
      <c r="H119" s="30"/>
      <c r="I119" s="32"/>
      <c r="J119" s="32"/>
      <c r="K119" s="32"/>
      <c r="L119" s="32"/>
      <c r="M119" s="30"/>
      <c r="N119" s="30"/>
      <c r="O119" s="33"/>
      <c r="P119" s="34" t="str">
        <f t="shared" si="9"/>
        <v/>
      </c>
      <c r="Q119" s="34" t="str">
        <f t="shared" si="10"/>
        <v/>
      </c>
      <c r="R119" s="34" t="str">
        <f t="shared" si="11"/>
        <v/>
      </c>
      <c r="S119" s="35">
        <f>IFERROR(IF(M119="",Beállítások!$C$7,MAX(0,MIN(Beállítások!$C$9*Beállítások!$C$5*((M119/100)*(L119-1)-(1-M119/100))/(L119-1),Beállítások!$C$9*Beállítások!$C$6))),"")</f>
        <v>2000</v>
      </c>
      <c r="T119" s="29" t="str">
        <f>IF(A119="","",A119&amp;"-"&amp;COUNTIF($A$2:$A119,A119))</f>
        <v/>
      </c>
    </row>
    <row r="120" spans="1:20" ht="15" customHeight="1" x14ac:dyDescent="0.25">
      <c r="A120" s="36"/>
      <c r="B120" s="39"/>
      <c r="C120" s="36"/>
      <c r="D120" s="36"/>
      <c r="E120" s="36"/>
      <c r="F120" s="36"/>
      <c r="G120" s="36"/>
      <c r="H120" s="36"/>
      <c r="I120" s="37"/>
      <c r="J120" s="37"/>
      <c r="K120" s="37"/>
      <c r="L120" s="37"/>
      <c r="M120" s="36"/>
      <c r="N120" s="36"/>
      <c r="O120" s="38"/>
      <c r="P120" s="27" t="str">
        <f t="shared" si="9"/>
        <v/>
      </c>
      <c r="Q120" s="27" t="str">
        <f t="shared" si="10"/>
        <v/>
      </c>
      <c r="R120" s="27" t="str">
        <f t="shared" si="11"/>
        <v/>
      </c>
      <c r="S120" s="28">
        <f>IFERROR(IF(M120="",Beállítások!$C$7,MAX(0,MIN(Beállítások!$C$9*Beállítások!$C$5*((M120/100)*(L120-1)-(1-M120/100))/(L120-1),Beállítások!$C$9*Beállítások!$C$6))),"")</f>
        <v>2000</v>
      </c>
      <c r="T120" s="29" t="str">
        <f>IF(A120="","",A120&amp;"-"&amp;COUNTIF($A$2:$A120,A120))</f>
        <v/>
      </c>
    </row>
    <row r="121" spans="1:20" ht="15" customHeight="1" x14ac:dyDescent="0.25">
      <c r="A121" s="30"/>
      <c r="B121" s="31"/>
      <c r="C121" s="30"/>
      <c r="D121" s="30"/>
      <c r="E121" s="30"/>
      <c r="F121" s="30"/>
      <c r="G121" s="30"/>
      <c r="H121" s="30"/>
      <c r="I121" s="32"/>
      <c r="J121" s="32"/>
      <c r="K121" s="32"/>
      <c r="L121" s="32"/>
      <c r="M121" s="30"/>
      <c r="N121" s="30"/>
      <c r="O121" s="33"/>
      <c r="P121" s="34" t="str">
        <f t="shared" si="9"/>
        <v/>
      </c>
      <c r="Q121" s="34" t="str">
        <f t="shared" si="10"/>
        <v/>
      </c>
      <c r="R121" s="34" t="str">
        <f t="shared" si="11"/>
        <v/>
      </c>
      <c r="S121" s="35">
        <f>IFERROR(IF(M121="",Beállítások!$C$7,MAX(0,MIN(Beállítások!$C$9*Beállítások!$C$5*((M121/100)*(L121-1)-(1-M121/100))/(L121-1),Beállítások!$C$9*Beállítások!$C$6))),"")</f>
        <v>2000</v>
      </c>
      <c r="T121" s="29" t="str">
        <f>IF(A121="","",A121&amp;"-"&amp;COUNTIF($A$2:$A121,A121))</f>
        <v/>
      </c>
    </row>
    <row r="122" spans="1:20" ht="15" customHeight="1" x14ac:dyDescent="0.25">
      <c r="A122" s="36"/>
      <c r="B122" s="39"/>
      <c r="C122" s="36"/>
      <c r="D122" s="36"/>
      <c r="E122" s="36"/>
      <c r="F122" s="36"/>
      <c r="G122" s="36"/>
      <c r="H122" s="36"/>
      <c r="I122" s="37"/>
      <c r="J122" s="37"/>
      <c r="K122" s="37"/>
      <c r="L122" s="37"/>
      <c r="M122" s="36"/>
      <c r="N122" s="36"/>
      <c r="O122" s="38"/>
      <c r="P122" s="27" t="str">
        <f t="shared" si="9"/>
        <v/>
      </c>
      <c r="Q122" s="27" t="str">
        <f t="shared" si="10"/>
        <v/>
      </c>
      <c r="R122" s="27" t="str">
        <f t="shared" si="11"/>
        <v/>
      </c>
      <c r="S122" s="28">
        <f>IFERROR(IF(M122="",Beállítások!$C$7,MAX(0,MIN(Beállítások!$C$9*Beállítások!$C$5*((M122/100)*(L122-1)-(1-M122/100))/(L122-1),Beállítások!$C$9*Beállítások!$C$6))),"")</f>
        <v>2000</v>
      </c>
      <c r="T122" s="29" t="str">
        <f>IF(A122="","",A122&amp;"-"&amp;COUNTIF($A$2:$A122,A122))</f>
        <v/>
      </c>
    </row>
    <row r="123" spans="1:20" ht="15" customHeight="1" x14ac:dyDescent="0.25">
      <c r="A123" s="30"/>
      <c r="B123" s="31"/>
      <c r="C123" s="30"/>
      <c r="D123" s="30"/>
      <c r="E123" s="30"/>
      <c r="F123" s="30"/>
      <c r="G123" s="30"/>
      <c r="H123" s="30"/>
      <c r="I123" s="32"/>
      <c r="J123" s="32"/>
      <c r="K123" s="32"/>
      <c r="L123" s="32"/>
      <c r="M123" s="30"/>
      <c r="N123" s="30"/>
      <c r="O123" s="33"/>
      <c r="P123" s="34" t="str">
        <f t="shared" si="9"/>
        <v/>
      </c>
      <c r="Q123" s="34" t="str">
        <f t="shared" si="10"/>
        <v/>
      </c>
      <c r="R123" s="34" t="str">
        <f t="shared" si="11"/>
        <v/>
      </c>
      <c r="S123" s="35">
        <f>IFERROR(IF(M123="",Beállítások!$C$7,MAX(0,MIN(Beállítások!$C$9*Beállítások!$C$5*((M123/100)*(L123-1)-(1-M123/100))/(L123-1),Beállítások!$C$9*Beállítások!$C$6))),"")</f>
        <v>2000</v>
      </c>
      <c r="T123" s="29" t="str">
        <f>IF(A123="","",A123&amp;"-"&amp;COUNTIF($A$2:$A123,A123))</f>
        <v/>
      </c>
    </row>
    <row r="124" spans="1:20" ht="15" customHeight="1" x14ac:dyDescent="0.25">
      <c r="A124" s="36"/>
      <c r="B124" s="39"/>
      <c r="C124" s="36"/>
      <c r="D124" s="36"/>
      <c r="E124" s="36"/>
      <c r="F124" s="36"/>
      <c r="G124" s="36"/>
      <c r="H124" s="36"/>
      <c r="I124" s="37"/>
      <c r="J124" s="37"/>
      <c r="K124" s="37"/>
      <c r="L124" s="37"/>
      <c r="M124" s="36"/>
      <c r="N124" s="36"/>
      <c r="O124" s="38"/>
      <c r="P124" s="27" t="str">
        <f t="shared" si="9"/>
        <v/>
      </c>
      <c r="Q124" s="27" t="str">
        <f t="shared" si="10"/>
        <v/>
      </c>
      <c r="R124" s="27" t="str">
        <f t="shared" si="11"/>
        <v/>
      </c>
      <c r="S124" s="28">
        <f>IFERROR(IF(M124="",Beállítások!$C$7,MAX(0,MIN(Beállítások!$C$9*Beállítások!$C$5*((M124/100)*(L124-1)-(1-M124/100))/(L124-1),Beállítások!$C$9*Beállítások!$C$6))),"")</f>
        <v>2000</v>
      </c>
      <c r="T124" s="29" t="str">
        <f>IF(A124="","",A124&amp;"-"&amp;COUNTIF($A$2:$A124,A124))</f>
        <v/>
      </c>
    </row>
    <row r="125" spans="1:20" ht="15" customHeight="1" x14ac:dyDescent="0.25">
      <c r="A125" s="30"/>
      <c r="B125" s="31"/>
      <c r="C125" s="30"/>
      <c r="D125" s="30"/>
      <c r="E125" s="30"/>
      <c r="F125" s="30"/>
      <c r="G125" s="30"/>
      <c r="H125" s="30"/>
      <c r="I125" s="32"/>
      <c r="J125" s="32"/>
      <c r="K125" s="32"/>
      <c r="L125" s="32"/>
      <c r="M125" s="30"/>
      <c r="N125" s="30"/>
      <c r="O125" s="33"/>
      <c r="P125" s="34" t="str">
        <f t="shared" si="9"/>
        <v/>
      </c>
      <c r="Q125" s="34" t="str">
        <f t="shared" si="10"/>
        <v/>
      </c>
      <c r="R125" s="34" t="str">
        <f t="shared" si="11"/>
        <v/>
      </c>
      <c r="S125" s="35">
        <f>IFERROR(IF(M125="",Beállítások!$C$7,MAX(0,MIN(Beállítások!$C$9*Beállítások!$C$5*((M125/100)*(L125-1)-(1-M125/100))/(L125-1),Beállítások!$C$9*Beállítások!$C$6))),"")</f>
        <v>2000</v>
      </c>
      <c r="T125" s="29" t="str">
        <f>IF(A125="","",A125&amp;"-"&amp;COUNTIF($A$2:$A125,A125))</f>
        <v/>
      </c>
    </row>
    <row r="126" spans="1:20" ht="15" customHeight="1" x14ac:dyDescent="0.25">
      <c r="A126" s="36"/>
      <c r="B126" s="39"/>
      <c r="C126" s="36"/>
      <c r="D126" s="36"/>
      <c r="E126" s="36"/>
      <c r="F126" s="36"/>
      <c r="G126" s="36"/>
      <c r="H126" s="36"/>
      <c r="I126" s="37"/>
      <c r="J126" s="37"/>
      <c r="K126" s="37"/>
      <c r="L126" s="37"/>
      <c r="M126" s="36"/>
      <c r="N126" s="36"/>
      <c r="O126" s="38"/>
      <c r="P126" s="27" t="str">
        <f t="shared" si="9"/>
        <v/>
      </c>
      <c r="Q126" s="27" t="str">
        <f t="shared" si="10"/>
        <v/>
      </c>
      <c r="R126" s="27" t="str">
        <f t="shared" si="11"/>
        <v/>
      </c>
      <c r="S126" s="28">
        <f>IFERROR(IF(M126="",Beállítások!$C$7,MAX(0,MIN(Beállítások!$C$9*Beállítások!$C$5*((M126/100)*(L126-1)-(1-M126/100))/(L126-1),Beállítások!$C$9*Beállítások!$C$6))),"")</f>
        <v>2000</v>
      </c>
      <c r="T126" s="29" t="str">
        <f>IF(A126="","",A126&amp;"-"&amp;COUNTIF($A$2:$A126,A126))</f>
        <v/>
      </c>
    </row>
    <row r="127" spans="1:20" ht="15" customHeight="1" x14ac:dyDescent="0.25">
      <c r="A127" s="30"/>
      <c r="B127" s="31"/>
      <c r="C127" s="30"/>
      <c r="D127" s="30"/>
      <c r="E127" s="30"/>
      <c r="F127" s="30"/>
      <c r="G127" s="30"/>
      <c r="H127" s="30"/>
      <c r="I127" s="32"/>
      <c r="J127" s="32"/>
      <c r="K127" s="32"/>
      <c r="L127" s="32"/>
      <c r="M127" s="30"/>
      <c r="N127" s="30"/>
      <c r="O127" s="33"/>
      <c r="P127" s="34" t="str">
        <f t="shared" si="9"/>
        <v/>
      </c>
      <c r="Q127" s="34" t="str">
        <f t="shared" si="10"/>
        <v/>
      </c>
      <c r="R127" s="34" t="str">
        <f t="shared" si="11"/>
        <v/>
      </c>
      <c r="S127" s="35">
        <f>IFERROR(IF(M127="",Beállítások!$C$7,MAX(0,MIN(Beállítások!$C$9*Beállítások!$C$5*((M127/100)*(L127-1)-(1-M127/100))/(L127-1),Beállítások!$C$9*Beállítások!$C$6))),"")</f>
        <v>2000</v>
      </c>
      <c r="T127" s="29" t="str">
        <f>IF(A127="","",A127&amp;"-"&amp;COUNTIF($A$2:$A127,A127))</f>
        <v/>
      </c>
    </row>
    <row r="128" spans="1:20" ht="15" customHeight="1" x14ac:dyDescent="0.25">
      <c r="A128" s="36"/>
      <c r="B128" s="39"/>
      <c r="C128" s="36"/>
      <c r="D128" s="36"/>
      <c r="E128" s="36"/>
      <c r="F128" s="36"/>
      <c r="G128" s="36"/>
      <c r="H128" s="36"/>
      <c r="I128" s="37"/>
      <c r="J128" s="37"/>
      <c r="K128" s="37"/>
      <c r="L128" s="37"/>
      <c r="M128" s="36"/>
      <c r="N128" s="36"/>
      <c r="O128" s="38"/>
      <c r="P128" s="27" t="str">
        <f t="shared" si="9"/>
        <v/>
      </c>
      <c r="Q128" s="27" t="str">
        <f t="shared" si="10"/>
        <v/>
      </c>
      <c r="R128" s="27" t="str">
        <f t="shared" si="11"/>
        <v/>
      </c>
      <c r="S128" s="28">
        <f>IFERROR(IF(M128="",Beállítások!$C$7,MAX(0,MIN(Beállítások!$C$9*Beállítások!$C$5*((M128/100)*(L128-1)-(1-M128/100))/(L128-1),Beállítások!$C$9*Beállítások!$C$6))),"")</f>
        <v>2000</v>
      </c>
      <c r="T128" s="29" t="str">
        <f>IF(A128="","",A128&amp;"-"&amp;COUNTIF($A$2:$A128,A128))</f>
        <v/>
      </c>
    </row>
    <row r="129" spans="1:20" ht="15" customHeight="1" x14ac:dyDescent="0.25">
      <c r="A129" s="30"/>
      <c r="B129" s="31"/>
      <c r="C129" s="30"/>
      <c r="D129" s="30"/>
      <c r="E129" s="30"/>
      <c r="F129" s="30"/>
      <c r="G129" s="30"/>
      <c r="H129" s="30"/>
      <c r="I129" s="32"/>
      <c r="J129" s="32"/>
      <c r="K129" s="32"/>
      <c r="L129" s="32"/>
      <c r="M129" s="30"/>
      <c r="N129" s="30"/>
      <c r="O129" s="33"/>
      <c r="P129" s="34" t="str">
        <f t="shared" si="9"/>
        <v/>
      </c>
      <c r="Q129" s="34" t="str">
        <f t="shared" si="10"/>
        <v/>
      </c>
      <c r="R129" s="34" t="str">
        <f t="shared" si="11"/>
        <v/>
      </c>
      <c r="S129" s="35">
        <f>IFERROR(IF(M129="",Beállítások!$C$7,MAX(0,MIN(Beállítások!$C$9*Beállítások!$C$5*((M129/100)*(L129-1)-(1-M129/100))/(L129-1),Beállítások!$C$9*Beállítások!$C$6))),"")</f>
        <v>2000</v>
      </c>
      <c r="T129" s="29" t="str">
        <f>IF(A129="","",A129&amp;"-"&amp;COUNTIF($A$2:$A129,A129))</f>
        <v/>
      </c>
    </row>
    <row r="130" spans="1:20" ht="15" customHeight="1" x14ac:dyDescent="0.25">
      <c r="A130" s="36"/>
      <c r="B130" s="39"/>
      <c r="C130" s="36"/>
      <c r="D130" s="36"/>
      <c r="E130" s="36"/>
      <c r="F130" s="36"/>
      <c r="G130" s="36"/>
      <c r="H130" s="36"/>
      <c r="I130" s="37"/>
      <c r="J130" s="37"/>
      <c r="K130" s="37"/>
      <c r="L130" s="37"/>
      <c r="M130" s="36"/>
      <c r="N130" s="36"/>
      <c r="O130" s="38"/>
      <c r="P130" s="27" t="str">
        <f t="shared" ref="P130:P161" si="12">IFERROR(1/L130,"")</f>
        <v/>
      </c>
      <c r="Q130" s="27" t="str">
        <f t="shared" ref="Q130:Q161" si="13">IFERROR(IF(M130="","",M130/100-1/L130),"")</f>
        <v/>
      </c>
      <c r="R130" s="27" t="str">
        <f t="shared" ref="R130:R161" si="14">IFERROR(IF(OR(J130="",K130=""),"",J130/K130-1),"")</f>
        <v/>
      </c>
      <c r="S130" s="28">
        <f>IFERROR(IF(M130="",Beállítások!$C$7,MAX(0,MIN(Beállítások!$C$9*Beállítások!$C$5*((M130/100)*(L130-1)-(1-M130/100))/(L130-1),Beállítások!$C$9*Beállítások!$C$6))),"")</f>
        <v>2000</v>
      </c>
      <c r="T130" s="29" t="str">
        <f>IF(A130="","",A130&amp;"-"&amp;COUNTIF($A$2:$A130,A130))</f>
        <v/>
      </c>
    </row>
    <row r="131" spans="1:20" ht="15" customHeight="1" x14ac:dyDescent="0.25">
      <c r="A131" s="30"/>
      <c r="B131" s="31"/>
      <c r="C131" s="30"/>
      <c r="D131" s="30"/>
      <c r="E131" s="30"/>
      <c r="F131" s="30"/>
      <c r="G131" s="30"/>
      <c r="H131" s="30"/>
      <c r="I131" s="32"/>
      <c r="J131" s="32"/>
      <c r="K131" s="32"/>
      <c r="L131" s="32"/>
      <c r="M131" s="30"/>
      <c r="N131" s="30"/>
      <c r="O131" s="33"/>
      <c r="P131" s="34" t="str">
        <f t="shared" si="12"/>
        <v/>
      </c>
      <c r="Q131" s="34" t="str">
        <f t="shared" si="13"/>
        <v/>
      </c>
      <c r="R131" s="34" t="str">
        <f t="shared" si="14"/>
        <v/>
      </c>
      <c r="S131" s="35">
        <f>IFERROR(IF(M131="",Beállítások!$C$7,MAX(0,MIN(Beállítások!$C$9*Beállítások!$C$5*((M131/100)*(L131-1)-(1-M131/100))/(L131-1),Beállítások!$C$9*Beállítások!$C$6))),"")</f>
        <v>2000</v>
      </c>
      <c r="T131" s="29" t="str">
        <f>IF(A131="","",A131&amp;"-"&amp;COUNTIF($A$2:$A131,A131))</f>
        <v/>
      </c>
    </row>
    <row r="132" spans="1:20" ht="15" customHeight="1" x14ac:dyDescent="0.25">
      <c r="A132" s="36"/>
      <c r="B132" s="39"/>
      <c r="C132" s="36"/>
      <c r="D132" s="36"/>
      <c r="E132" s="36"/>
      <c r="F132" s="36"/>
      <c r="G132" s="36"/>
      <c r="H132" s="36"/>
      <c r="I132" s="37"/>
      <c r="J132" s="37"/>
      <c r="K132" s="37"/>
      <c r="L132" s="37"/>
      <c r="M132" s="36"/>
      <c r="N132" s="36"/>
      <c r="O132" s="38"/>
      <c r="P132" s="27" t="str">
        <f t="shared" si="12"/>
        <v/>
      </c>
      <c r="Q132" s="27" t="str">
        <f t="shared" si="13"/>
        <v/>
      </c>
      <c r="R132" s="27" t="str">
        <f t="shared" si="14"/>
        <v/>
      </c>
      <c r="S132" s="28">
        <f>IFERROR(IF(M132="",Beállítások!$C$7,MAX(0,MIN(Beállítások!$C$9*Beállítások!$C$5*((M132/100)*(L132-1)-(1-M132/100))/(L132-1),Beállítások!$C$9*Beállítások!$C$6))),"")</f>
        <v>2000</v>
      </c>
      <c r="T132" s="29" t="str">
        <f>IF(A132="","",A132&amp;"-"&amp;COUNTIF($A$2:$A132,A132))</f>
        <v/>
      </c>
    </row>
    <row r="133" spans="1:20" ht="15" customHeight="1" x14ac:dyDescent="0.25">
      <c r="A133" s="30"/>
      <c r="B133" s="31"/>
      <c r="C133" s="30"/>
      <c r="D133" s="30"/>
      <c r="E133" s="30"/>
      <c r="F133" s="30"/>
      <c r="G133" s="30"/>
      <c r="H133" s="30"/>
      <c r="I133" s="32"/>
      <c r="J133" s="32"/>
      <c r="K133" s="32"/>
      <c r="L133" s="32"/>
      <c r="M133" s="30"/>
      <c r="N133" s="30"/>
      <c r="O133" s="33"/>
      <c r="P133" s="34" t="str">
        <f t="shared" si="12"/>
        <v/>
      </c>
      <c r="Q133" s="34" t="str">
        <f t="shared" si="13"/>
        <v/>
      </c>
      <c r="R133" s="34" t="str">
        <f t="shared" si="14"/>
        <v/>
      </c>
      <c r="S133" s="35">
        <f>IFERROR(IF(M133="",Beállítások!$C$7,MAX(0,MIN(Beállítások!$C$9*Beállítások!$C$5*((M133/100)*(L133-1)-(1-M133/100))/(L133-1),Beállítások!$C$9*Beállítások!$C$6))),"")</f>
        <v>2000</v>
      </c>
      <c r="T133" s="29" t="str">
        <f>IF(A133="","",A133&amp;"-"&amp;COUNTIF($A$2:$A133,A133))</f>
        <v/>
      </c>
    </row>
    <row r="134" spans="1:20" ht="15" customHeight="1" x14ac:dyDescent="0.25">
      <c r="A134" s="36"/>
      <c r="B134" s="39"/>
      <c r="C134" s="36"/>
      <c r="D134" s="36"/>
      <c r="E134" s="36"/>
      <c r="F134" s="36"/>
      <c r="G134" s="36"/>
      <c r="H134" s="36"/>
      <c r="I134" s="37"/>
      <c r="J134" s="37"/>
      <c r="K134" s="37"/>
      <c r="L134" s="37"/>
      <c r="M134" s="36"/>
      <c r="N134" s="36"/>
      <c r="O134" s="38"/>
      <c r="P134" s="27" t="str">
        <f t="shared" si="12"/>
        <v/>
      </c>
      <c r="Q134" s="27" t="str">
        <f t="shared" si="13"/>
        <v/>
      </c>
      <c r="R134" s="27" t="str">
        <f t="shared" si="14"/>
        <v/>
      </c>
      <c r="S134" s="28">
        <f>IFERROR(IF(M134="",Beállítások!$C$7,MAX(0,MIN(Beállítások!$C$9*Beállítások!$C$5*((M134/100)*(L134-1)-(1-M134/100))/(L134-1),Beállítások!$C$9*Beállítások!$C$6))),"")</f>
        <v>2000</v>
      </c>
      <c r="T134" s="29" t="str">
        <f>IF(A134="","",A134&amp;"-"&amp;COUNTIF($A$2:$A134,A134))</f>
        <v/>
      </c>
    </row>
    <row r="135" spans="1:20" ht="15" customHeight="1" x14ac:dyDescent="0.25">
      <c r="A135" s="30"/>
      <c r="B135" s="31"/>
      <c r="C135" s="30"/>
      <c r="D135" s="30"/>
      <c r="E135" s="30"/>
      <c r="F135" s="30"/>
      <c r="G135" s="30"/>
      <c r="H135" s="30"/>
      <c r="I135" s="32"/>
      <c r="J135" s="32"/>
      <c r="K135" s="32"/>
      <c r="L135" s="32"/>
      <c r="M135" s="30"/>
      <c r="N135" s="30"/>
      <c r="O135" s="33"/>
      <c r="P135" s="34" t="str">
        <f t="shared" si="12"/>
        <v/>
      </c>
      <c r="Q135" s="34" t="str">
        <f t="shared" si="13"/>
        <v/>
      </c>
      <c r="R135" s="34" t="str">
        <f t="shared" si="14"/>
        <v/>
      </c>
      <c r="S135" s="35">
        <f>IFERROR(IF(M135="",Beállítások!$C$7,MAX(0,MIN(Beállítások!$C$9*Beállítások!$C$5*((M135/100)*(L135-1)-(1-M135/100))/(L135-1),Beállítások!$C$9*Beállítások!$C$6))),"")</f>
        <v>2000</v>
      </c>
      <c r="T135" s="29" t="str">
        <f>IF(A135="","",A135&amp;"-"&amp;COUNTIF($A$2:$A135,A135))</f>
        <v/>
      </c>
    </row>
    <row r="136" spans="1:20" ht="15" customHeight="1" x14ac:dyDescent="0.25">
      <c r="A136" s="36"/>
      <c r="B136" s="39"/>
      <c r="C136" s="36"/>
      <c r="D136" s="36"/>
      <c r="E136" s="36"/>
      <c r="F136" s="36"/>
      <c r="G136" s="36"/>
      <c r="H136" s="36"/>
      <c r="I136" s="37"/>
      <c r="J136" s="37"/>
      <c r="K136" s="37"/>
      <c r="L136" s="37"/>
      <c r="M136" s="36"/>
      <c r="N136" s="36"/>
      <c r="O136" s="38"/>
      <c r="P136" s="27" t="str">
        <f t="shared" si="12"/>
        <v/>
      </c>
      <c r="Q136" s="27" t="str">
        <f t="shared" si="13"/>
        <v/>
      </c>
      <c r="R136" s="27" t="str">
        <f t="shared" si="14"/>
        <v/>
      </c>
      <c r="S136" s="28">
        <f>IFERROR(IF(M136="",Beállítások!$C$7,MAX(0,MIN(Beállítások!$C$9*Beállítások!$C$5*((M136/100)*(L136-1)-(1-M136/100))/(L136-1),Beállítások!$C$9*Beállítások!$C$6))),"")</f>
        <v>2000</v>
      </c>
      <c r="T136" s="29" t="str">
        <f>IF(A136="","",A136&amp;"-"&amp;COUNTIF($A$2:$A136,A136))</f>
        <v/>
      </c>
    </row>
    <row r="137" spans="1:20" ht="15" customHeight="1" x14ac:dyDescent="0.25">
      <c r="A137" s="30"/>
      <c r="B137" s="31"/>
      <c r="C137" s="30"/>
      <c r="D137" s="30"/>
      <c r="E137" s="30"/>
      <c r="F137" s="30"/>
      <c r="G137" s="30"/>
      <c r="H137" s="30"/>
      <c r="I137" s="32"/>
      <c r="J137" s="32"/>
      <c r="K137" s="32"/>
      <c r="L137" s="32"/>
      <c r="M137" s="30"/>
      <c r="N137" s="30"/>
      <c r="O137" s="33"/>
      <c r="P137" s="34" t="str">
        <f t="shared" si="12"/>
        <v/>
      </c>
      <c r="Q137" s="34" t="str">
        <f t="shared" si="13"/>
        <v/>
      </c>
      <c r="R137" s="34" t="str">
        <f t="shared" si="14"/>
        <v/>
      </c>
      <c r="S137" s="35">
        <f>IFERROR(IF(M137="",Beállítások!$C$7,MAX(0,MIN(Beállítások!$C$9*Beállítások!$C$5*((M137/100)*(L137-1)-(1-M137/100))/(L137-1),Beállítások!$C$9*Beállítások!$C$6))),"")</f>
        <v>2000</v>
      </c>
      <c r="T137" s="29" t="str">
        <f>IF(A137="","",A137&amp;"-"&amp;COUNTIF($A$2:$A137,A137))</f>
        <v/>
      </c>
    </row>
    <row r="138" spans="1:20" ht="15" customHeight="1" x14ac:dyDescent="0.25">
      <c r="A138" s="36"/>
      <c r="B138" s="39"/>
      <c r="C138" s="36"/>
      <c r="D138" s="36"/>
      <c r="E138" s="36"/>
      <c r="F138" s="36"/>
      <c r="G138" s="36"/>
      <c r="H138" s="36"/>
      <c r="I138" s="37"/>
      <c r="J138" s="37"/>
      <c r="K138" s="37"/>
      <c r="L138" s="37"/>
      <c r="M138" s="36"/>
      <c r="N138" s="36"/>
      <c r="O138" s="38"/>
      <c r="P138" s="27" t="str">
        <f t="shared" si="12"/>
        <v/>
      </c>
      <c r="Q138" s="27" t="str">
        <f t="shared" si="13"/>
        <v/>
      </c>
      <c r="R138" s="27" t="str">
        <f t="shared" si="14"/>
        <v/>
      </c>
      <c r="S138" s="28">
        <f>IFERROR(IF(M138="",Beállítások!$C$7,MAX(0,MIN(Beállítások!$C$9*Beállítások!$C$5*((M138/100)*(L138-1)-(1-M138/100))/(L138-1),Beállítások!$C$9*Beállítások!$C$6))),"")</f>
        <v>2000</v>
      </c>
      <c r="T138" s="29" t="str">
        <f>IF(A138="","",A138&amp;"-"&amp;COUNTIF($A$2:$A138,A138))</f>
        <v/>
      </c>
    </row>
    <row r="139" spans="1:20" ht="15" customHeight="1" x14ac:dyDescent="0.25">
      <c r="A139" s="30"/>
      <c r="B139" s="31"/>
      <c r="C139" s="30"/>
      <c r="D139" s="30"/>
      <c r="E139" s="30"/>
      <c r="F139" s="30"/>
      <c r="G139" s="30"/>
      <c r="H139" s="30"/>
      <c r="I139" s="32"/>
      <c r="J139" s="32"/>
      <c r="K139" s="32"/>
      <c r="L139" s="32"/>
      <c r="M139" s="30"/>
      <c r="N139" s="30"/>
      <c r="O139" s="33"/>
      <c r="P139" s="34" t="str">
        <f t="shared" si="12"/>
        <v/>
      </c>
      <c r="Q139" s="34" t="str">
        <f t="shared" si="13"/>
        <v/>
      </c>
      <c r="R139" s="34" t="str">
        <f t="shared" si="14"/>
        <v/>
      </c>
      <c r="S139" s="35">
        <f>IFERROR(IF(M139="",Beállítások!$C$7,MAX(0,MIN(Beállítások!$C$9*Beállítások!$C$5*((M139/100)*(L139-1)-(1-M139/100))/(L139-1),Beállítások!$C$9*Beállítások!$C$6))),"")</f>
        <v>2000</v>
      </c>
      <c r="T139" s="29" t="str">
        <f>IF(A139="","",A139&amp;"-"&amp;COUNTIF($A$2:$A139,A139))</f>
        <v/>
      </c>
    </row>
    <row r="140" spans="1:20" ht="15" customHeight="1" x14ac:dyDescent="0.25">
      <c r="A140" s="36"/>
      <c r="B140" s="39"/>
      <c r="C140" s="36"/>
      <c r="D140" s="36"/>
      <c r="E140" s="36"/>
      <c r="F140" s="36"/>
      <c r="G140" s="36"/>
      <c r="H140" s="36"/>
      <c r="I140" s="37"/>
      <c r="J140" s="37"/>
      <c r="K140" s="37"/>
      <c r="L140" s="37"/>
      <c r="M140" s="36"/>
      <c r="N140" s="36"/>
      <c r="O140" s="38"/>
      <c r="P140" s="27" t="str">
        <f t="shared" si="12"/>
        <v/>
      </c>
      <c r="Q140" s="27" t="str">
        <f t="shared" si="13"/>
        <v/>
      </c>
      <c r="R140" s="27" t="str">
        <f t="shared" si="14"/>
        <v/>
      </c>
      <c r="S140" s="28">
        <f>IFERROR(IF(M140="",Beállítások!$C$7,MAX(0,MIN(Beállítások!$C$9*Beállítások!$C$5*((M140/100)*(L140-1)-(1-M140/100))/(L140-1),Beállítások!$C$9*Beállítások!$C$6))),"")</f>
        <v>2000</v>
      </c>
      <c r="T140" s="29" t="str">
        <f>IF(A140="","",A140&amp;"-"&amp;COUNTIF($A$2:$A140,A140))</f>
        <v/>
      </c>
    </row>
    <row r="141" spans="1:20" ht="15" customHeight="1" x14ac:dyDescent="0.25">
      <c r="A141" s="30"/>
      <c r="B141" s="31"/>
      <c r="C141" s="30"/>
      <c r="D141" s="30"/>
      <c r="E141" s="30"/>
      <c r="F141" s="30"/>
      <c r="G141" s="30"/>
      <c r="H141" s="30"/>
      <c r="I141" s="32"/>
      <c r="J141" s="32"/>
      <c r="K141" s="32"/>
      <c r="L141" s="32"/>
      <c r="M141" s="30"/>
      <c r="N141" s="30"/>
      <c r="O141" s="33"/>
      <c r="P141" s="34" t="str">
        <f t="shared" si="12"/>
        <v/>
      </c>
      <c r="Q141" s="34" t="str">
        <f t="shared" si="13"/>
        <v/>
      </c>
      <c r="R141" s="34" t="str">
        <f t="shared" si="14"/>
        <v/>
      </c>
      <c r="S141" s="35">
        <f>IFERROR(IF(M141="",Beállítások!$C$7,MAX(0,MIN(Beállítások!$C$9*Beállítások!$C$5*((M141/100)*(L141-1)-(1-M141/100))/(L141-1),Beállítások!$C$9*Beállítások!$C$6))),"")</f>
        <v>2000</v>
      </c>
      <c r="T141" s="29" t="str">
        <f>IF(A141="","",A141&amp;"-"&amp;COUNTIF($A$2:$A141,A141))</f>
        <v/>
      </c>
    </row>
    <row r="142" spans="1:20" ht="15" customHeight="1" x14ac:dyDescent="0.25">
      <c r="A142" s="36"/>
      <c r="B142" s="39"/>
      <c r="C142" s="36"/>
      <c r="D142" s="36"/>
      <c r="E142" s="36"/>
      <c r="F142" s="36"/>
      <c r="G142" s="36"/>
      <c r="H142" s="36"/>
      <c r="I142" s="37"/>
      <c r="J142" s="37"/>
      <c r="K142" s="37"/>
      <c r="L142" s="37"/>
      <c r="M142" s="36"/>
      <c r="N142" s="36"/>
      <c r="O142" s="38"/>
      <c r="P142" s="27" t="str">
        <f t="shared" si="12"/>
        <v/>
      </c>
      <c r="Q142" s="27" t="str">
        <f t="shared" si="13"/>
        <v/>
      </c>
      <c r="R142" s="27" t="str">
        <f t="shared" si="14"/>
        <v/>
      </c>
      <c r="S142" s="28">
        <f>IFERROR(IF(M142="",Beállítások!$C$7,MAX(0,MIN(Beállítások!$C$9*Beállítások!$C$5*((M142/100)*(L142-1)-(1-M142/100))/(L142-1),Beállítások!$C$9*Beállítások!$C$6))),"")</f>
        <v>2000</v>
      </c>
      <c r="T142" s="29" t="str">
        <f>IF(A142="","",A142&amp;"-"&amp;COUNTIF($A$2:$A142,A142))</f>
        <v/>
      </c>
    </row>
    <row r="143" spans="1:20" ht="15" customHeight="1" x14ac:dyDescent="0.25">
      <c r="A143" s="30"/>
      <c r="B143" s="31"/>
      <c r="C143" s="30"/>
      <c r="D143" s="30"/>
      <c r="E143" s="30"/>
      <c r="F143" s="30"/>
      <c r="G143" s="30"/>
      <c r="H143" s="30"/>
      <c r="I143" s="32"/>
      <c r="J143" s="32"/>
      <c r="K143" s="32"/>
      <c r="L143" s="32"/>
      <c r="M143" s="30"/>
      <c r="N143" s="30"/>
      <c r="O143" s="33"/>
      <c r="P143" s="34" t="str">
        <f t="shared" si="12"/>
        <v/>
      </c>
      <c r="Q143" s="34" t="str">
        <f t="shared" si="13"/>
        <v/>
      </c>
      <c r="R143" s="34" t="str">
        <f t="shared" si="14"/>
        <v/>
      </c>
      <c r="S143" s="35">
        <f>IFERROR(IF(M143="",Beállítások!$C$7,MAX(0,MIN(Beállítások!$C$9*Beállítások!$C$5*((M143/100)*(L143-1)-(1-M143/100))/(L143-1),Beállítások!$C$9*Beállítások!$C$6))),"")</f>
        <v>2000</v>
      </c>
      <c r="T143" s="29" t="str">
        <f>IF(A143="","",A143&amp;"-"&amp;COUNTIF($A$2:$A143,A143))</f>
        <v/>
      </c>
    </row>
    <row r="144" spans="1:20" ht="15" customHeight="1" x14ac:dyDescent="0.25">
      <c r="A144" s="36"/>
      <c r="B144" s="39"/>
      <c r="C144" s="36"/>
      <c r="D144" s="36"/>
      <c r="E144" s="36"/>
      <c r="F144" s="36"/>
      <c r="G144" s="36"/>
      <c r="H144" s="36"/>
      <c r="I144" s="37"/>
      <c r="J144" s="37"/>
      <c r="K144" s="37"/>
      <c r="L144" s="37"/>
      <c r="M144" s="36"/>
      <c r="N144" s="36"/>
      <c r="O144" s="38"/>
      <c r="P144" s="27" t="str">
        <f t="shared" si="12"/>
        <v/>
      </c>
      <c r="Q144" s="27" t="str">
        <f t="shared" si="13"/>
        <v/>
      </c>
      <c r="R144" s="27" t="str">
        <f t="shared" si="14"/>
        <v/>
      </c>
      <c r="S144" s="28">
        <f>IFERROR(IF(M144="",Beállítások!$C$7,MAX(0,MIN(Beállítások!$C$9*Beállítások!$C$5*((M144/100)*(L144-1)-(1-M144/100))/(L144-1),Beállítások!$C$9*Beállítások!$C$6))),"")</f>
        <v>2000</v>
      </c>
      <c r="T144" s="29" t="str">
        <f>IF(A144="","",A144&amp;"-"&amp;COUNTIF($A$2:$A144,A144))</f>
        <v/>
      </c>
    </row>
    <row r="145" spans="1:20" ht="15" customHeight="1" x14ac:dyDescent="0.25">
      <c r="A145" s="30"/>
      <c r="B145" s="31"/>
      <c r="C145" s="30"/>
      <c r="D145" s="30"/>
      <c r="E145" s="30"/>
      <c r="F145" s="30"/>
      <c r="G145" s="30"/>
      <c r="H145" s="30"/>
      <c r="I145" s="32"/>
      <c r="J145" s="32"/>
      <c r="K145" s="32"/>
      <c r="L145" s="32"/>
      <c r="M145" s="30"/>
      <c r="N145" s="30"/>
      <c r="O145" s="33"/>
      <c r="P145" s="34" t="str">
        <f t="shared" si="12"/>
        <v/>
      </c>
      <c r="Q145" s="34" t="str">
        <f t="shared" si="13"/>
        <v/>
      </c>
      <c r="R145" s="34" t="str">
        <f t="shared" si="14"/>
        <v/>
      </c>
      <c r="S145" s="35">
        <f>IFERROR(IF(M145="",Beállítások!$C$7,MAX(0,MIN(Beállítások!$C$9*Beállítások!$C$5*((M145/100)*(L145-1)-(1-M145/100))/(L145-1),Beállítások!$C$9*Beállítások!$C$6))),"")</f>
        <v>2000</v>
      </c>
      <c r="T145" s="29" t="str">
        <f>IF(A145="","",A145&amp;"-"&amp;COUNTIF($A$2:$A145,A145))</f>
        <v/>
      </c>
    </row>
    <row r="146" spans="1:20" ht="15" customHeight="1" x14ac:dyDescent="0.25">
      <c r="A146" s="36"/>
      <c r="B146" s="39"/>
      <c r="C146" s="36"/>
      <c r="D146" s="36"/>
      <c r="E146" s="36"/>
      <c r="F146" s="36"/>
      <c r="G146" s="36"/>
      <c r="H146" s="36"/>
      <c r="I146" s="37"/>
      <c r="J146" s="37"/>
      <c r="K146" s="37"/>
      <c r="L146" s="37"/>
      <c r="M146" s="36"/>
      <c r="N146" s="36"/>
      <c r="O146" s="38"/>
      <c r="P146" s="27" t="str">
        <f t="shared" si="12"/>
        <v/>
      </c>
      <c r="Q146" s="27" t="str">
        <f t="shared" si="13"/>
        <v/>
      </c>
      <c r="R146" s="27" t="str">
        <f t="shared" si="14"/>
        <v/>
      </c>
      <c r="S146" s="28">
        <f>IFERROR(IF(M146="",Beállítások!$C$7,MAX(0,MIN(Beállítások!$C$9*Beállítások!$C$5*((M146/100)*(L146-1)-(1-M146/100))/(L146-1),Beállítások!$C$9*Beállítások!$C$6))),"")</f>
        <v>2000</v>
      </c>
      <c r="T146" s="29" t="str">
        <f>IF(A146="","",A146&amp;"-"&amp;COUNTIF($A$2:$A146,A146))</f>
        <v/>
      </c>
    </row>
    <row r="147" spans="1:20" ht="15" customHeight="1" x14ac:dyDescent="0.25">
      <c r="A147" s="30"/>
      <c r="B147" s="31"/>
      <c r="C147" s="30"/>
      <c r="D147" s="30"/>
      <c r="E147" s="30"/>
      <c r="F147" s="30"/>
      <c r="G147" s="30"/>
      <c r="H147" s="30"/>
      <c r="I147" s="32"/>
      <c r="J147" s="32"/>
      <c r="K147" s="32"/>
      <c r="L147" s="32"/>
      <c r="M147" s="30"/>
      <c r="N147" s="30"/>
      <c r="O147" s="33"/>
      <c r="P147" s="34" t="str">
        <f t="shared" si="12"/>
        <v/>
      </c>
      <c r="Q147" s="34" t="str">
        <f t="shared" si="13"/>
        <v/>
      </c>
      <c r="R147" s="34" t="str">
        <f t="shared" si="14"/>
        <v/>
      </c>
      <c r="S147" s="35">
        <f>IFERROR(IF(M147="",Beállítások!$C$7,MAX(0,MIN(Beállítások!$C$9*Beállítások!$C$5*((M147/100)*(L147-1)-(1-M147/100))/(L147-1),Beállítások!$C$9*Beállítások!$C$6))),"")</f>
        <v>2000</v>
      </c>
      <c r="T147" s="29" t="str">
        <f>IF(A147="","",A147&amp;"-"&amp;COUNTIF($A$2:$A147,A147))</f>
        <v/>
      </c>
    </row>
    <row r="148" spans="1:20" ht="15" customHeight="1" x14ac:dyDescent="0.25">
      <c r="A148" s="36"/>
      <c r="B148" s="39"/>
      <c r="C148" s="36"/>
      <c r="D148" s="36"/>
      <c r="E148" s="36"/>
      <c r="F148" s="36"/>
      <c r="G148" s="36"/>
      <c r="H148" s="36"/>
      <c r="I148" s="37"/>
      <c r="J148" s="37"/>
      <c r="K148" s="37"/>
      <c r="L148" s="37"/>
      <c r="M148" s="36"/>
      <c r="N148" s="36"/>
      <c r="O148" s="38"/>
      <c r="P148" s="27" t="str">
        <f t="shared" si="12"/>
        <v/>
      </c>
      <c r="Q148" s="27" t="str">
        <f t="shared" si="13"/>
        <v/>
      </c>
      <c r="R148" s="27" t="str">
        <f t="shared" si="14"/>
        <v/>
      </c>
      <c r="S148" s="28">
        <f>IFERROR(IF(M148="",Beállítások!$C$7,MAX(0,MIN(Beállítások!$C$9*Beállítások!$C$5*((M148/100)*(L148-1)-(1-M148/100))/(L148-1),Beállítások!$C$9*Beállítások!$C$6))),"")</f>
        <v>2000</v>
      </c>
      <c r="T148" s="29" t="str">
        <f>IF(A148="","",A148&amp;"-"&amp;COUNTIF($A$2:$A148,A148))</f>
        <v/>
      </c>
    </row>
    <row r="149" spans="1:20" ht="15" customHeight="1" x14ac:dyDescent="0.25">
      <c r="A149" s="30"/>
      <c r="B149" s="31"/>
      <c r="C149" s="30"/>
      <c r="D149" s="30"/>
      <c r="E149" s="30"/>
      <c r="F149" s="30"/>
      <c r="G149" s="30"/>
      <c r="H149" s="30"/>
      <c r="I149" s="32"/>
      <c r="J149" s="32"/>
      <c r="K149" s="32"/>
      <c r="L149" s="32"/>
      <c r="M149" s="30"/>
      <c r="N149" s="30"/>
      <c r="O149" s="33"/>
      <c r="P149" s="34" t="str">
        <f t="shared" si="12"/>
        <v/>
      </c>
      <c r="Q149" s="34" t="str">
        <f t="shared" si="13"/>
        <v/>
      </c>
      <c r="R149" s="34" t="str">
        <f t="shared" si="14"/>
        <v/>
      </c>
      <c r="S149" s="35">
        <f>IFERROR(IF(M149="",Beállítások!$C$7,MAX(0,MIN(Beállítások!$C$9*Beállítások!$C$5*((M149/100)*(L149-1)-(1-M149/100))/(L149-1),Beállítások!$C$9*Beállítások!$C$6))),"")</f>
        <v>2000</v>
      </c>
      <c r="T149" s="29" t="str">
        <f>IF(A149="","",A149&amp;"-"&amp;COUNTIF($A$2:$A149,A149))</f>
        <v/>
      </c>
    </row>
    <row r="150" spans="1:20" ht="15" customHeight="1" x14ac:dyDescent="0.25">
      <c r="A150" s="36"/>
      <c r="B150" s="39"/>
      <c r="C150" s="36"/>
      <c r="D150" s="36"/>
      <c r="E150" s="36"/>
      <c r="F150" s="36"/>
      <c r="G150" s="36"/>
      <c r="H150" s="36"/>
      <c r="I150" s="37"/>
      <c r="J150" s="37"/>
      <c r="K150" s="37"/>
      <c r="L150" s="37"/>
      <c r="M150" s="36"/>
      <c r="N150" s="36"/>
      <c r="O150" s="38"/>
      <c r="P150" s="27" t="str">
        <f t="shared" si="12"/>
        <v/>
      </c>
      <c r="Q150" s="27" t="str">
        <f t="shared" si="13"/>
        <v/>
      </c>
      <c r="R150" s="27" t="str">
        <f t="shared" si="14"/>
        <v/>
      </c>
      <c r="S150" s="28">
        <f>IFERROR(IF(M150="",Beállítások!$C$7,MAX(0,MIN(Beállítások!$C$9*Beállítások!$C$5*((M150/100)*(L150-1)-(1-M150/100))/(L150-1),Beállítások!$C$9*Beállítások!$C$6))),"")</f>
        <v>2000</v>
      </c>
      <c r="T150" s="29" t="str">
        <f>IF(A150="","",A150&amp;"-"&amp;COUNTIF($A$2:$A150,A150))</f>
        <v/>
      </c>
    </row>
    <row r="151" spans="1:20" ht="15" customHeight="1" x14ac:dyDescent="0.25">
      <c r="A151" s="30"/>
      <c r="B151" s="31"/>
      <c r="C151" s="30"/>
      <c r="D151" s="30"/>
      <c r="E151" s="30"/>
      <c r="F151" s="30"/>
      <c r="G151" s="30"/>
      <c r="H151" s="30"/>
      <c r="I151" s="32"/>
      <c r="J151" s="32"/>
      <c r="K151" s="32"/>
      <c r="L151" s="32"/>
      <c r="M151" s="30"/>
      <c r="N151" s="30"/>
      <c r="O151" s="33"/>
      <c r="P151" s="34" t="str">
        <f t="shared" si="12"/>
        <v/>
      </c>
      <c r="Q151" s="34" t="str">
        <f t="shared" si="13"/>
        <v/>
      </c>
      <c r="R151" s="34" t="str">
        <f t="shared" si="14"/>
        <v/>
      </c>
      <c r="S151" s="35">
        <f>IFERROR(IF(M151="",Beállítások!$C$7,MAX(0,MIN(Beállítások!$C$9*Beállítások!$C$5*((M151/100)*(L151-1)-(1-M151/100))/(L151-1),Beállítások!$C$9*Beállítások!$C$6))),"")</f>
        <v>2000</v>
      </c>
      <c r="T151" s="29" t="str">
        <f>IF(A151="","",A151&amp;"-"&amp;COUNTIF($A$2:$A151,A151))</f>
        <v/>
      </c>
    </row>
    <row r="152" spans="1:20" ht="15" customHeight="1" x14ac:dyDescent="0.25">
      <c r="A152" s="36"/>
      <c r="B152" s="39"/>
      <c r="C152" s="36"/>
      <c r="D152" s="36"/>
      <c r="E152" s="36"/>
      <c r="F152" s="36"/>
      <c r="G152" s="36"/>
      <c r="H152" s="36"/>
      <c r="I152" s="37"/>
      <c r="J152" s="37"/>
      <c r="K152" s="37"/>
      <c r="L152" s="37"/>
      <c r="M152" s="36"/>
      <c r="N152" s="36"/>
      <c r="O152" s="38"/>
      <c r="P152" s="27" t="str">
        <f t="shared" si="12"/>
        <v/>
      </c>
      <c r="Q152" s="27" t="str">
        <f t="shared" si="13"/>
        <v/>
      </c>
      <c r="R152" s="27" t="str">
        <f t="shared" si="14"/>
        <v/>
      </c>
      <c r="S152" s="28">
        <f>IFERROR(IF(M152="",Beállítások!$C$7,MAX(0,MIN(Beállítások!$C$9*Beállítások!$C$5*((M152/100)*(L152-1)-(1-M152/100))/(L152-1),Beállítások!$C$9*Beállítások!$C$6))),"")</f>
        <v>2000</v>
      </c>
      <c r="T152" s="29" t="str">
        <f>IF(A152="","",A152&amp;"-"&amp;COUNTIF($A$2:$A152,A152))</f>
        <v/>
      </c>
    </row>
    <row r="153" spans="1:20" ht="15" customHeight="1" x14ac:dyDescent="0.25">
      <c r="A153" s="30"/>
      <c r="B153" s="31"/>
      <c r="C153" s="30"/>
      <c r="D153" s="30"/>
      <c r="E153" s="30"/>
      <c r="F153" s="30"/>
      <c r="G153" s="30"/>
      <c r="H153" s="30"/>
      <c r="I153" s="32"/>
      <c r="J153" s="32"/>
      <c r="K153" s="32"/>
      <c r="L153" s="32"/>
      <c r="M153" s="30"/>
      <c r="N153" s="30"/>
      <c r="O153" s="33"/>
      <c r="P153" s="34" t="str">
        <f t="shared" si="12"/>
        <v/>
      </c>
      <c r="Q153" s="34" t="str">
        <f t="shared" si="13"/>
        <v/>
      </c>
      <c r="R153" s="34" t="str">
        <f t="shared" si="14"/>
        <v/>
      </c>
      <c r="S153" s="35">
        <f>IFERROR(IF(M153="",Beállítások!$C$7,MAX(0,MIN(Beállítások!$C$9*Beállítások!$C$5*((M153/100)*(L153-1)-(1-M153/100))/(L153-1),Beállítások!$C$9*Beállítások!$C$6))),"")</f>
        <v>2000</v>
      </c>
      <c r="T153" s="29" t="str">
        <f>IF(A153="","",A153&amp;"-"&amp;COUNTIF($A$2:$A153,A153))</f>
        <v/>
      </c>
    </row>
    <row r="154" spans="1:20" ht="15" customHeight="1" x14ac:dyDescent="0.25">
      <c r="A154" s="36"/>
      <c r="B154" s="39"/>
      <c r="C154" s="36"/>
      <c r="D154" s="36"/>
      <c r="E154" s="36"/>
      <c r="F154" s="36"/>
      <c r="G154" s="36"/>
      <c r="H154" s="36"/>
      <c r="I154" s="37"/>
      <c r="J154" s="37"/>
      <c r="K154" s="37"/>
      <c r="L154" s="37"/>
      <c r="M154" s="36"/>
      <c r="N154" s="36"/>
      <c r="O154" s="38"/>
      <c r="P154" s="27" t="str">
        <f t="shared" si="12"/>
        <v/>
      </c>
      <c r="Q154" s="27" t="str">
        <f t="shared" si="13"/>
        <v/>
      </c>
      <c r="R154" s="27" t="str">
        <f t="shared" si="14"/>
        <v/>
      </c>
      <c r="S154" s="28">
        <f>IFERROR(IF(M154="",Beállítások!$C$7,MAX(0,MIN(Beállítások!$C$9*Beállítások!$C$5*((M154/100)*(L154-1)-(1-M154/100))/(L154-1),Beállítások!$C$9*Beállítások!$C$6))),"")</f>
        <v>2000</v>
      </c>
      <c r="T154" s="29" t="str">
        <f>IF(A154="","",A154&amp;"-"&amp;COUNTIF($A$2:$A154,A154))</f>
        <v/>
      </c>
    </row>
    <row r="155" spans="1:20" ht="15" customHeight="1" x14ac:dyDescent="0.25">
      <c r="A155" s="30"/>
      <c r="B155" s="31"/>
      <c r="C155" s="30"/>
      <c r="D155" s="30"/>
      <c r="E155" s="30"/>
      <c r="F155" s="30"/>
      <c r="G155" s="30"/>
      <c r="H155" s="30"/>
      <c r="I155" s="32"/>
      <c r="J155" s="32"/>
      <c r="K155" s="32"/>
      <c r="L155" s="32"/>
      <c r="M155" s="30"/>
      <c r="N155" s="30"/>
      <c r="O155" s="33"/>
      <c r="P155" s="34" t="str">
        <f t="shared" si="12"/>
        <v/>
      </c>
      <c r="Q155" s="34" t="str">
        <f t="shared" si="13"/>
        <v/>
      </c>
      <c r="R155" s="34" t="str">
        <f t="shared" si="14"/>
        <v/>
      </c>
      <c r="S155" s="35">
        <f>IFERROR(IF(M155="",Beállítások!$C$7,MAX(0,MIN(Beállítások!$C$9*Beállítások!$C$5*((M155/100)*(L155-1)-(1-M155/100))/(L155-1),Beállítások!$C$9*Beállítások!$C$6))),"")</f>
        <v>2000</v>
      </c>
      <c r="T155" s="29" t="str">
        <f>IF(A155="","",A155&amp;"-"&amp;COUNTIF($A$2:$A155,A155))</f>
        <v/>
      </c>
    </row>
    <row r="156" spans="1:20" ht="15" customHeight="1" x14ac:dyDescent="0.25">
      <c r="A156" s="36"/>
      <c r="B156" s="39"/>
      <c r="C156" s="36"/>
      <c r="D156" s="36"/>
      <c r="E156" s="36"/>
      <c r="F156" s="36"/>
      <c r="G156" s="36"/>
      <c r="H156" s="36"/>
      <c r="I156" s="37"/>
      <c r="J156" s="37"/>
      <c r="K156" s="37"/>
      <c r="L156" s="37"/>
      <c r="M156" s="36"/>
      <c r="N156" s="36"/>
      <c r="O156" s="38"/>
      <c r="P156" s="27" t="str">
        <f t="shared" si="12"/>
        <v/>
      </c>
      <c r="Q156" s="27" t="str">
        <f t="shared" si="13"/>
        <v/>
      </c>
      <c r="R156" s="27" t="str">
        <f t="shared" si="14"/>
        <v/>
      </c>
      <c r="S156" s="28">
        <f>IFERROR(IF(M156="",Beállítások!$C$7,MAX(0,MIN(Beállítások!$C$9*Beállítások!$C$5*((M156/100)*(L156-1)-(1-M156/100))/(L156-1),Beállítások!$C$9*Beállítások!$C$6))),"")</f>
        <v>2000</v>
      </c>
      <c r="T156" s="29" t="str">
        <f>IF(A156="","",A156&amp;"-"&amp;COUNTIF($A$2:$A156,A156))</f>
        <v/>
      </c>
    </row>
    <row r="157" spans="1:20" ht="15" customHeight="1" x14ac:dyDescent="0.25">
      <c r="A157" s="30"/>
      <c r="B157" s="31"/>
      <c r="C157" s="30"/>
      <c r="D157" s="30"/>
      <c r="E157" s="30"/>
      <c r="F157" s="30"/>
      <c r="G157" s="30"/>
      <c r="H157" s="30"/>
      <c r="I157" s="32"/>
      <c r="J157" s="32"/>
      <c r="K157" s="32"/>
      <c r="L157" s="32"/>
      <c r="M157" s="30"/>
      <c r="N157" s="30"/>
      <c r="O157" s="33"/>
      <c r="P157" s="34" t="str">
        <f t="shared" si="12"/>
        <v/>
      </c>
      <c r="Q157" s="34" t="str">
        <f t="shared" si="13"/>
        <v/>
      </c>
      <c r="R157" s="34" t="str">
        <f t="shared" si="14"/>
        <v/>
      </c>
      <c r="S157" s="35">
        <f>IFERROR(IF(M157="",Beállítások!$C$7,MAX(0,MIN(Beállítások!$C$9*Beállítások!$C$5*((M157/100)*(L157-1)-(1-M157/100))/(L157-1),Beállítások!$C$9*Beállítások!$C$6))),"")</f>
        <v>2000</v>
      </c>
      <c r="T157" s="29" t="str">
        <f>IF(A157="","",A157&amp;"-"&amp;COUNTIF($A$2:$A157,A157))</f>
        <v/>
      </c>
    </row>
    <row r="158" spans="1:20" ht="15" customHeight="1" x14ac:dyDescent="0.25">
      <c r="A158" s="36"/>
      <c r="B158" s="39"/>
      <c r="C158" s="36"/>
      <c r="D158" s="36"/>
      <c r="E158" s="36"/>
      <c r="F158" s="36"/>
      <c r="G158" s="36"/>
      <c r="H158" s="36"/>
      <c r="I158" s="37"/>
      <c r="J158" s="37"/>
      <c r="K158" s="37"/>
      <c r="L158" s="37"/>
      <c r="M158" s="36"/>
      <c r="N158" s="36"/>
      <c r="O158" s="38"/>
      <c r="P158" s="27" t="str">
        <f t="shared" si="12"/>
        <v/>
      </c>
      <c r="Q158" s="27" t="str">
        <f t="shared" si="13"/>
        <v/>
      </c>
      <c r="R158" s="27" t="str">
        <f t="shared" si="14"/>
        <v/>
      </c>
      <c r="S158" s="28">
        <f>IFERROR(IF(M158="",Beállítások!$C$7,MAX(0,MIN(Beállítások!$C$9*Beállítások!$C$5*((M158/100)*(L158-1)-(1-M158/100))/(L158-1),Beállítások!$C$9*Beállítások!$C$6))),"")</f>
        <v>2000</v>
      </c>
      <c r="T158" s="29" t="str">
        <f>IF(A158="","",A158&amp;"-"&amp;COUNTIF($A$2:$A158,A158))</f>
        <v/>
      </c>
    </row>
    <row r="159" spans="1:20" ht="15" customHeight="1" x14ac:dyDescent="0.25">
      <c r="A159" s="30"/>
      <c r="B159" s="31"/>
      <c r="C159" s="30"/>
      <c r="D159" s="30"/>
      <c r="E159" s="30"/>
      <c r="F159" s="30"/>
      <c r="G159" s="30"/>
      <c r="H159" s="30"/>
      <c r="I159" s="32"/>
      <c r="J159" s="32"/>
      <c r="K159" s="32"/>
      <c r="L159" s="32"/>
      <c r="M159" s="30"/>
      <c r="N159" s="30"/>
      <c r="O159" s="33"/>
      <c r="P159" s="34" t="str">
        <f t="shared" si="12"/>
        <v/>
      </c>
      <c r="Q159" s="34" t="str">
        <f t="shared" si="13"/>
        <v/>
      </c>
      <c r="R159" s="34" t="str">
        <f t="shared" si="14"/>
        <v/>
      </c>
      <c r="S159" s="35">
        <f>IFERROR(IF(M159="",Beállítások!$C$7,MAX(0,MIN(Beállítások!$C$9*Beállítások!$C$5*((M159/100)*(L159-1)-(1-M159/100))/(L159-1),Beállítások!$C$9*Beállítások!$C$6))),"")</f>
        <v>2000</v>
      </c>
      <c r="T159" s="29" t="str">
        <f>IF(A159="","",A159&amp;"-"&amp;COUNTIF($A$2:$A159,A159))</f>
        <v/>
      </c>
    </row>
    <row r="160" spans="1:20" ht="15" customHeight="1" x14ac:dyDescent="0.25">
      <c r="A160" s="36"/>
      <c r="B160" s="39"/>
      <c r="C160" s="36"/>
      <c r="D160" s="36"/>
      <c r="E160" s="36"/>
      <c r="F160" s="36"/>
      <c r="G160" s="36"/>
      <c r="H160" s="36"/>
      <c r="I160" s="37"/>
      <c r="J160" s="37"/>
      <c r="K160" s="37"/>
      <c r="L160" s="37"/>
      <c r="M160" s="36"/>
      <c r="N160" s="36"/>
      <c r="O160" s="38"/>
      <c r="P160" s="27" t="str">
        <f t="shared" si="12"/>
        <v/>
      </c>
      <c r="Q160" s="27" t="str">
        <f t="shared" si="13"/>
        <v/>
      </c>
      <c r="R160" s="27" t="str">
        <f t="shared" si="14"/>
        <v/>
      </c>
      <c r="S160" s="28">
        <f>IFERROR(IF(M160="",Beállítások!$C$7,MAX(0,MIN(Beállítások!$C$9*Beállítások!$C$5*((M160/100)*(L160-1)-(1-M160/100))/(L160-1),Beállítások!$C$9*Beállítások!$C$6))),"")</f>
        <v>2000</v>
      </c>
      <c r="T160" s="29" t="str">
        <f>IF(A160="","",A160&amp;"-"&amp;COUNTIF($A$2:$A160,A160))</f>
        <v/>
      </c>
    </row>
    <row r="161" spans="1:20" ht="15" customHeight="1" x14ac:dyDescent="0.25">
      <c r="A161" s="30"/>
      <c r="B161" s="31"/>
      <c r="C161" s="30"/>
      <c r="D161" s="30"/>
      <c r="E161" s="30"/>
      <c r="F161" s="30"/>
      <c r="G161" s="30"/>
      <c r="H161" s="30"/>
      <c r="I161" s="32"/>
      <c r="J161" s="32"/>
      <c r="K161" s="32"/>
      <c r="L161" s="32"/>
      <c r="M161" s="30"/>
      <c r="N161" s="30"/>
      <c r="O161" s="33"/>
      <c r="P161" s="34" t="str">
        <f t="shared" si="12"/>
        <v/>
      </c>
      <c r="Q161" s="34" t="str">
        <f t="shared" si="13"/>
        <v/>
      </c>
      <c r="R161" s="34" t="str">
        <f t="shared" si="14"/>
        <v/>
      </c>
      <c r="S161" s="35">
        <f>IFERROR(IF(M161="",Beállítások!$C$7,MAX(0,MIN(Beállítások!$C$9*Beállítások!$C$5*((M161/100)*(L161-1)-(1-M161/100))/(L161-1),Beállítások!$C$9*Beállítások!$C$6))),"")</f>
        <v>2000</v>
      </c>
      <c r="T161" s="29" t="str">
        <f>IF(A161="","",A161&amp;"-"&amp;COUNTIF($A$2:$A161,A161))</f>
        <v/>
      </c>
    </row>
    <row r="162" spans="1:20" ht="15" customHeight="1" x14ac:dyDescent="0.25">
      <c r="A162" s="36"/>
      <c r="B162" s="39"/>
      <c r="C162" s="36"/>
      <c r="D162" s="36"/>
      <c r="E162" s="36"/>
      <c r="F162" s="36"/>
      <c r="G162" s="36"/>
      <c r="H162" s="36"/>
      <c r="I162" s="37"/>
      <c r="J162" s="37"/>
      <c r="K162" s="37"/>
      <c r="L162" s="37"/>
      <c r="M162" s="36"/>
      <c r="N162" s="36"/>
      <c r="O162" s="38"/>
      <c r="P162" s="27" t="str">
        <f t="shared" ref="P162:P193" si="15">IFERROR(1/L162,"")</f>
        <v/>
      </c>
      <c r="Q162" s="27" t="str">
        <f t="shared" ref="Q162:Q193" si="16">IFERROR(IF(M162="","",M162/100-1/L162),"")</f>
        <v/>
      </c>
      <c r="R162" s="27" t="str">
        <f t="shared" ref="R162:R193" si="17">IFERROR(IF(OR(J162="",K162=""),"",J162/K162-1),"")</f>
        <v/>
      </c>
      <c r="S162" s="28">
        <f>IFERROR(IF(M162="",Beállítások!$C$7,MAX(0,MIN(Beállítások!$C$9*Beállítások!$C$5*((M162/100)*(L162-1)-(1-M162/100))/(L162-1),Beállítások!$C$9*Beállítások!$C$6))),"")</f>
        <v>2000</v>
      </c>
      <c r="T162" s="29" t="str">
        <f>IF(A162="","",A162&amp;"-"&amp;COUNTIF($A$2:$A162,A162))</f>
        <v/>
      </c>
    </row>
    <row r="163" spans="1:20" ht="15" customHeight="1" x14ac:dyDescent="0.25">
      <c r="A163" s="30"/>
      <c r="B163" s="31"/>
      <c r="C163" s="30"/>
      <c r="D163" s="30"/>
      <c r="E163" s="30"/>
      <c r="F163" s="30"/>
      <c r="G163" s="30"/>
      <c r="H163" s="30"/>
      <c r="I163" s="32"/>
      <c r="J163" s="32"/>
      <c r="K163" s="32"/>
      <c r="L163" s="32"/>
      <c r="M163" s="30"/>
      <c r="N163" s="30"/>
      <c r="O163" s="33"/>
      <c r="P163" s="34" t="str">
        <f t="shared" si="15"/>
        <v/>
      </c>
      <c r="Q163" s="34" t="str">
        <f t="shared" si="16"/>
        <v/>
      </c>
      <c r="R163" s="34" t="str">
        <f t="shared" si="17"/>
        <v/>
      </c>
      <c r="S163" s="35">
        <f>IFERROR(IF(M163="",Beállítások!$C$7,MAX(0,MIN(Beállítások!$C$9*Beállítások!$C$5*((M163/100)*(L163-1)-(1-M163/100))/(L163-1),Beállítások!$C$9*Beállítások!$C$6))),"")</f>
        <v>2000</v>
      </c>
      <c r="T163" s="29" t="str">
        <f>IF(A163="","",A163&amp;"-"&amp;COUNTIF($A$2:$A163,A163))</f>
        <v/>
      </c>
    </row>
    <row r="164" spans="1:20" ht="15" customHeight="1" x14ac:dyDescent="0.25">
      <c r="A164" s="36"/>
      <c r="B164" s="39"/>
      <c r="C164" s="36"/>
      <c r="D164" s="36"/>
      <c r="E164" s="36"/>
      <c r="F164" s="36"/>
      <c r="G164" s="36"/>
      <c r="H164" s="36"/>
      <c r="I164" s="37"/>
      <c r="J164" s="37"/>
      <c r="K164" s="37"/>
      <c r="L164" s="37"/>
      <c r="M164" s="36"/>
      <c r="N164" s="36"/>
      <c r="O164" s="38"/>
      <c r="P164" s="27" t="str">
        <f t="shared" si="15"/>
        <v/>
      </c>
      <c r="Q164" s="27" t="str">
        <f t="shared" si="16"/>
        <v/>
      </c>
      <c r="R164" s="27" t="str">
        <f t="shared" si="17"/>
        <v/>
      </c>
      <c r="S164" s="28">
        <f>IFERROR(IF(M164="",Beállítások!$C$7,MAX(0,MIN(Beállítások!$C$9*Beállítások!$C$5*((M164/100)*(L164-1)-(1-M164/100))/(L164-1),Beállítások!$C$9*Beállítások!$C$6))),"")</f>
        <v>2000</v>
      </c>
      <c r="T164" s="29" t="str">
        <f>IF(A164="","",A164&amp;"-"&amp;COUNTIF($A$2:$A164,A164))</f>
        <v/>
      </c>
    </row>
    <row r="165" spans="1:20" ht="15" customHeight="1" x14ac:dyDescent="0.25">
      <c r="A165" s="30"/>
      <c r="B165" s="31"/>
      <c r="C165" s="30"/>
      <c r="D165" s="30"/>
      <c r="E165" s="30"/>
      <c r="F165" s="30"/>
      <c r="G165" s="30"/>
      <c r="H165" s="30"/>
      <c r="I165" s="32"/>
      <c r="J165" s="32"/>
      <c r="K165" s="32"/>
      <c r="L165" s="32"/>
      <c r="M165" s="30"/>
      <c r="N165" s="30"/>
      <c r="O165" s="33"/>
      <c r="P165" s="34" t="str">
        <f t="shared" si="15"/>
        <v/>
      </c>
      <c r="Q165" s="34" t="str">
        <f t="shared" si="16"/>
        <v/>
      </c>
      <c r="R165" s="34" t="str">
        <f t="shared" si="17"/>
        <v/>
      </c>
      <c r="S165" s="35">
        <f>IFERROR(IF(M165="",Beállítások!$C$7,MAX(0,MIN(Beállítások!$C$9*Beállítások!$C$5*((M165/100)*(L165-1)-(1-M165/100))/(L165-1),Beállítások!$C$9*Beállítások!$C$6))),"")</f>
        <v>2000</v>
      </c>
      <c r="T165" s="29" t="str">
        <f>IF(A165="","",A165&amp;"-"&amp;COUNTIF($A$2:$A165,A165))</f>
        <v/>
      </c>
    </row>
    <row r="166" spans="1:20" ht="15" customHeight="1" x14ac:dyDescent="0.25">
      <c r="A166" s="36"/>
      <c r="B166" s="39"/>
      <c r="C166" s="36"/>
      <c r="D166" s="36"/>
      <c r="E166" s="36"/>
      <c r="F166" s="36"/>
      <c r="G166" s="36"/>
      <c r="H166" s="36"/>
      <c r="I166" s="37"/>
      <c r="J166" s="37"/>
      <c r="K166" s="37"/>
      <c r="L166" s="37"/>
      <c r="M166" s="36"/>
      <c r="N166" s="36"/>
      <c r="O166" s="38"/>
      <c r="P166" s="27" t="str">
        <f t="shared" si="15"/>
        <v/>
      </c>
      <c r="Q166" s="27" t="str">
        <f t="shared" si="16"/>
        <v/>
      </c>
      <c r="R166" s="27" t="str">
        <f t="shared" si="17"/>
        <v/>
      </c>
      <c r="S166" s="28">
        <f>IFERROR(IF(M166="",Beállítások!$C$7,MAX(0,MIN(Beállítások!$C$9*Beállítások!$C$5*((M166/100)*(L166-1)-(1-M166/100))/(L166-1),Beállítások!$C$9*Beállítások!$C$6))),"")</f>
        <v>2000</v>
      </c>
      <c r="T166" s="29" t="str">
        <f>IF(A166="","",A166&amp;"-"&amp;COUNTIF($A$2:$A166,A166))</f>
        <v/>
      </c>
    </row>
    <row r="167" spans="1:20" ht="15" customHeight="1" x14ac:dyDescent="0.25">
      <c r="A167" s="30"/>
      <c r="B167" s="31"/>
      <c r="C167" s="30"/>
      <c r="D167" s="30"/>
      <c r="E167" s="30"/>
      <c r="F167" s="30"/>
      <c r="G167" s="30"/>
      <c r="H167" s="30"/>
      <c r="I167" s="32"/>
      <c r="J167" s="32"/>
      <c r="K167" s="32"/>
      <c r="L167" s="32"/>
      <c r="M167" s="30"/>
      <c r="N167" s="30"/>
      <c r="O167" s="33"/>
      <c r="P167" s="34" t="str">
        <f t="shared" si="15"/>
        <v/>
      </c>
      <c r="Q167" s="34" t="str">
        <f t="shared" si="16"/>
        <v/>
      </c>
      <c r="R167" s="34" t="str">
        <f t="shared" si="17"/>
        <v/>
      </c>
      <c r="S167" s="35">
        <f>IFERROR(IF(M167="",Beállítások!$C$7,MAX(0,MIN(Beállítások!$C$9*Beállítások!$C$5*((M167/100)*(L167-1)-(1-M167/100))/(L167-1),Beállítások!$C$9*Beállítások!$C$6))),"")</f>
        <v>2000</v>
      </c>
      <c r="T167" s="29" t="str">
        <f>IF(A167="","",A167&amp;"-"&amp;COUNTIF($A$2:$A167,A167))</f>
        <v/>
      </c>
    </row>
    <row r="168" spans="1:20" ht="15" customHeight="1" x14ac:dyDescent="0.25">
      <c r="A168" s="36"/>
      <c r="B168" s="39"/>
      <c r="C168" s="36"/>
      <c r="D168" s="36"/>
      <c r="E168" s="36"/>
      <c r="F168" s="36"/>
      <c r="G168" s="36"/>
      <c r="H168" s="36"/>
      <c r="I168" s="37"/>
      <c r="J168" s="37"/>
      <c r="K168" s="37"/>
      <c r="L168" s="37"/>
      <c r="M168" s="36"/>
      <c r="N168" s="36"/>
      <c r="O168" s="38"/>
      <c r="P168" s="27" t="str">
        <f t="shared" si="15"/>
        <v/>
      </c>
      <c r="Q168" s="27" t="str">
        <f t="shared" si="16"/>
        <v/>
      </c>
      <c r="R168" s="27" t="str">
        <f t="shared" si="17"/>
        <v/>
      </c>
      <c r="S168" s="28">
        <f>IFERROR(IF(M168="",Beállítások!$C$7,MAX(0,MIN(Beállítások!$C$9*Beállítások!$C$5*((M168/100)*(L168-1)-(1-M168/100))/(L168-1),Beállítások!$C$9*Beállítások!$C$6))),"")</f>
        <v>2000</v>
      </c>
      <c r="T168" s="29" t="str">
        <f>IF(A168="","",A168&amp;"-"&amp;COUNTIF($A$2:$A168,A168))</f>
        <v/>
      </c>
    </row>
    <row r="169" spans="1:20" ht="15" customHeight="1" x14ac:dyDescent="0.25">
      <c r="A169" s="30"/>
      <c r="B169" s="31"/>
      <c r="C169" s="30"/>
      <c r="D169" s="30"/>
      <c r="E169" s="30"/>
      <c r="F169" s="30"/>
      <c r="G169" s="30"/>
      <c r="H169" s="30"/>
      <c r="I169" s="32"/>
      <c r="J169" s="32"/>
      <c r="K169" s="32"/>
      <c r="L169" s="32"/>
      <c r="M169" s="30"/>
      <c r="N169" s="30"/>
      <c r="O169" s="33"/>
      <c r="P169" s="34" t="str">
        <f t="shared" si="15"/>
        <v/>
      </c>
      <c r="Q169" s="34" t="str">
        <f t="shared" si="16"/>
        <v/>
      </c>
      <c r="R169" s="34" t="str">
        <f t="shared" si="17"/>
        <v/>
      </c>
      <c r="S169" s="35">
        <f>IFERROR(IF(M169="",Beállítások!$C$7,MAX(0,MIN(Beállítások!$C$9*Beállítások!$C$5*((M169/100)*(L169-1)-(1-M169/100))/(L169-1),Beállítások!$C$9*Beállítások!$C$6))),"")</f>
        <v>2000</v>
      </c>
      <c r="T169" s="29" t="str">
        <f>IF(A169="","",A169&amp;"-"&amp;COUNTIF($A$2:$A169,A169))</f>
        <v/>
      </c>
    </row>
    <row r="170" spans="1:20" ht="15" customHeight="1" x14ac:dyDescent="0.25">
      <c r="A170" s="36"/>
      <c r="B170" s="39"/>
      <c r="C170" s="36"/>
      <c r="D170" s="36"/>
      <c r="E170" s="36"/>
      <c r="F170" s="36"/>
      <c r="G170" s="36"/>
      <c r="H170" s="36"/>
      <c r="I170" s="37"/>
      <c r="J170" s="37"/>
      <c r="K170" s="37"/>
      <c r="L170" s="37"/>
      <c r="M170" s="36"/>
      <c r="N170" s="36"/>
      <c r="O170" s="38"/>
      <c r="P170" s="27" t="str">
        <f t="shared" si="15"/>
        <v/>
      </c>
      <c r="Q170" s="27" t="str">
        <f t="shared" si="16"/>
        <v/>
      </c>
      <c r="R170" s="27" t="str">
        <f t="shared" si="17"/>
        <v/>
      </c>
      <c r="S170" s="28">
        <f>IFERROR(IF(M170="",Beállítások!$C$7,MAX(0,MIN(Beállítások!$C$9*Beállítások!$C$5*((M170/100)*(L170-1)-(1-M170/100))/(L170-1),Beállítások!$C$9*Beállítások!$C$6))),"")</f>
        <v>2000</v>
      </c>
      <c r="T170" s="29" t="str">
        <f>IF(A170="","",A170&amp;"-"&amp;COUNTIF($A$2:$A170,A170))</f>
        <v/>
      </c>
    </row>
    <row r="171" spans="1:20" ht="15" customHeight="1" x14ac:dyDescent="0.25">
      <c r="A171" s="30"/>
      <c r="B171" s="31"/>
      <c r="C171" s="30"/>
      <c r="D171" s="30"/>
      <c r="E171" s="30"/>
      <c r="F171" s="30"/>
      <c r="G171" s="30"/>
      <c r="H171" s="30"/>
      <c r="I171" s="32"/>
      <c r="J171" s="32"/>
      <c r="K171" s="32"/>
      <c r="L171" s="32"/>
      <c r="M171" s="30"/>
      <c r="N171" s="30"/>
      <c r="O171" s="33"/>
      <c r="P171" s="34" t="str">
        <f t="shared" si="15"/>
        <v/>
      </c>
      <c r="Q171" s="34" t="str">
        <f t="shared" si="16"/>
        <v/>
      </c>
      <c r="R171" s="34" t="str">
        <f t="shared" si="17"/>
        <v/>
      </c>
      <c r="S171" s="35">
        <f>IFERROR(IF(M171="",Beállítások!$C$7,MAX(0,MIN(Beállítások!$C$9*Beállítások!$C$5*((M171/100)*(L171-1)-(1-M171/100))/(L171-1),Beállítások!$C$9*Beállítások!$C$6))),"")</f>
        <v>2000</v>
      </c>
      <c r="T171" s="29" t="str">
        <f>IF(A171="","",A171&amp;"-"&amp;COUNTIF($A$2:$A171,A171))</f>
        <v/>
      </c>
    </row>
    <row r="172" spans="1:20" ht="15" customHeight="1" x14ac:dyDescent="0.25">
      <c r="A172" s="36"/>
      <c r="B172" s="39"/>
      <c r="C172" s="36"/>
      <c r="D172" s="36"/>
      <c r="E172" s="36"/>
      <c r="F172" s="36"/>
      <c r="G172" s="36"/>
      <c r="H172" s="36"/>
      <c r="I172" s="37"/>
      <c r="J172" s="37"/>
      <c r="K172" s="37"/>
      <c r="L172" s="37"/>
      <c r="M172" s="36"/>
      <c r="N172" s="36"/>
      <c r="O172" s="38"/>
      <c r="P172" s="27" t="str">
        <f t="shared" si="15"/>
        <v/>
      </c>
      <c r="Q172" s="27" t="str">
        <f t="shared" si="16"/>
        <v/>
      </c>
      <c r="R172" s="27" t="str">
        <f t="shared" si="17"/>
        <v/>
      </c>
      <c r="S172" s="28">
        <f>IFERROR(IF(M172="",Beállítások!$C$7,MAX(0,MIN(Beállítások!$C$9*Beállítások!$C$5*((M172/100)*(L172-1)-(1-M172/100))/(L172-1),Beállítások!$C$9*Beállítások!$C$6))),"")</f>
        <v>2000</v>
      </c>
      <c r="T172" s="29" t="str">
        <f>IF(A172="","",A172&amp;"-"&amp;COUNTIF($A$2:$A172,A172))</f>
        <v/>
      </c>
    </row>
    <row r="173" spans="1:20" ht="15" customHeight="1" x14ac:dyDescent="0.25">
      <c r="A173" s="30"/>
      <c r="B173" s="31"/>
      <c r="C173" s="30"/>
      <c r="D173" s="30"/>
      <c r="E173" s="30"/>
      <c r="F173" s="30"/>
      <c r="G173" s="30"/>
      <c r="H173" s="30"/>
      <c r="I173" s="32"/>
      <c r="J173" s="32"/>
      <c r="K173" s="32"/>
      <c r="L173" s="32"/>
      <c r="M173" s="30"/>
      <c r="N173" s="30"/>
      <c r="O173" s="33"/>
      <c r="P173" s="34" t="str">
        <f t="shared" si="15"/>
        <v/>
      </c>
      <c r="Q173" s="34" t="str">
        <f t="shared" si="16"/>
        <v/>
      </c>
      <c r="R173" s="34" t="str">
        <f t="shared" si="17"/>
        <v/>
      </c>
      <c r="S173" s="35">
        <f>IFERROR(IF(M173="",Beállítások!$C$7,MAX(0,MIN(Beállítások!$C$9*Beállítások!$C$5*((M173/100)*(L173-1)-(1-M173/100))/(L173-1),Beállítások!$C$9*Beállítások!$C$6))),"")</f>
        <v>2000</v>
      </c>
      <c r="T173" s="29" t="str">
        <f>IF(A173="","",A173&amp;"-"&amp;COUNTIF($A$2:$A173,A173))</f>
        <v/>
      </c>
    </row>
    <row r="174" spans="1:20" ht="15" customHeight="1" x14ac:dyDescent="0.25">
      <c r="A174" s="36"/>
      <c r="B174" s="39"/>
      <c r="C174" s="36"/>
      <c r="D174" s="36"/>
      <c r="E174" s="36"/>
      <c r="F174" s="36"/>
      <c r="G174" s="36"/>
      <c r="H174" s="36"/>
      <c r="I174" s="37"/>
      <c r="J174" s="37"/>
      <c r="K174" s="37"/>
      <c r="L174" s="37"/>
      <c r="M174" s="36"/>
      <c r="N174" s="36"/>
      <c r="O174" s="38"/>
      <c r="P174" s="27" t="str">
        <f t="shared" si="15"/>
        <v/>
      </c>
      <c r="Q174" s="27" t="str">
        <f t="shared" si="16"/>
        <v/>
      </c>
      <c r="R174" s="27" t="str">
        <f t="shared" si="17"/>
        <v/>
      </c>
      <c r="S174" s="28">
        <f>IFERROR(IF(M174="",Beállítások!$C$7,MAX(0,MIN(Beállítások!$C$9*Beállítások!$C$5*((M174/100)*(L174-1)-(1-M174/100))/(L174-1),Beállítások!$C$9*Beállítások!$C$6))),"")</f>
        <v>2000</v>
      </c>
      <c r="T174" s="29" t="str">
        <f>IF(A174="","",A174&amp;"-"&amp;COUNTIF($A$2:$A174,A174))</f>
        <v/>
      </c>
    </row>
    <row r="175" spans="1:20" ht="15" customHeight="1" x14ac:dyDescent="0.25">
      <c r="A175" s="30"/>
      <c r="B175" s="31"/>
      <c r="C175" s="30"/>
      <c r="D175" s="30"/>
      <c r="E175" s="30"/>
      <c r="F175" s="30"/>
      <c r="G175" s="30"/>
      <c r="H175" s="30"/>
      <c r="I175" s="32"/>
      <c r="J175" s="32"/>
      <c r="K175" s="32"/>
      <c r="L175" s="32"/>
      <c r="M175" s="30"/>
      <c r="N175" s="30"/>
      <c r="O175" s="33"/>
      <c r="P175" s="34" t="str">
        <f t="shared" si="15"/>
        <v/>
      </c>
      <c r="Q175" s="34" t="str">
        <f t="shared" si="16"/>
        <v/>
      </c>
      <c r="R175" s="34" t="str">
        <f t="shared" si="17"/>
        <v/>
      </c>
      <c r="S175" s="35">
        <f>IFERROR(IF(M175="",Beállítások!$C$7,MAX(0,MIN(Beállítások!$C$9*Beállítások!$C$5*((M175/100)*(L175-1)-(1-M175/100))/(L175-1),Beállítások!$C$9*Beállítások!$C$6))),"")</f>
        <v>2000</v>
      </c>
      <c r="T175" s="29" t="str">
        <f>IF(A175="","",A175&amp;"-"&amp;COUNTIF($A$2:$A175,A175))</f>
        <v/>
      </c>
    </row>
    <row r="176" spans="1:20" ht="15" customHeight="1" x14ac:dyDescent="0.25">
      <c r="A176" s="36"/>
      <c r="B176" s="39"/>
      <c r="C176" s="36"/>
      <c r="D176" s="36"/>
      <c r="E176" s="36"/>
      <c r="F176" s="36"/>
      <c r="G176" s="36"/>
      <c r="H176" s="36"/>
      <c r="I176" s="37"/>
      <c r="J176" s="37"/>
      <c r="K176" s="37"/>
      <c r="L176" s="37"/>
      <c r="M176" s="36"/>
      <c r="N176" s="36"/>
      <c r="O176" s="38"/>
      <c r="P176" s="27" t="str">
        <f t="shared" si="15"/>
        <v/>
      </c>
      <c r="Q176" s="27" t="str">
        <f t="shared" si="16"/>
        <v/>
      </c>
      <c r="R176" s="27" t="str">
        <f t="shared" si="17"/>
        <v/>
      </c>
      <c r="S176" s="28">
        <f>IFERROR(IF(M176="",Beállítások!$C$7,MAX(0,MIN(Beállítások!$C$9*Beállítások!$C$5*((M176/100)*(L176-1)-(1-M176/100))/(L176-1),Beállítások!$C$9*Beállítások!$C$6))),"")</f>
        <v>2000</v>
      </c>
      <c r="T176" s="29" t="str">
        <f>IF(A176="","",A176&amp;"-"&amp;COUNTIF($A$2:$A176,A176))</f>
        <v/>
      </c>
    </row>
    <row r="177" spans="1:20" ht="15" customHeight="1" x14ac:dyDescent="0.25">
      <c r="A177" s="30"/>
      <c r="B177" s="31"/>
      <c r="C177" s="30"/>
      <c r="D177" s="30"/>
      <c r="E177" s="30"/>
      <c r="F177" s="30"/>
      <c r="G177" s="30"/>
      <c r="H177" s="30"/>
      <c r="I177" s="32"/>
      <c r="J177" s="32"/>
      <c r="K177" s="32"/>
      <c r="L177" s="32"/>
      <c r="M177" s="30"/>
      <c r="N177" s="30"/>
      <c r="O177" s="33"/>
      <c r="P177" s="34" t="str">
        <f t="shared" si="15"/>
        <v/>
      </c>
      <c r="Q177" s="34" t="str">
        <f t="shared" si="16"/>
        <v/>
      </c>
      <c r="R177" s="34" t="str">
        <f t="shared" si="17"/>
        <v/>
      </c>
      <c r="S177" s="35">
        <f>IFERROR(IF(M177="",Beállítások!$C$7,MAX(0,MIN(Beállítások!$C$9*Beállítások!$C$5*((M177/100)*(L177-1)-(1-M177/100))/(L177-1),Beállítások!$C$9*Beállítások!$C$6))),"")</f>
        <v>2000</v>
      </c>
      <c r="T177" s="29" t="str">
        <f>IF(A177="","",A177&amp;"-"&amp;COUNTIF($A$2:$A177,A177))</f>
        <v/>
      </c>
    </row>
    <row r="178" spans="1:20" ht="15" customHeight="1" x14ac:dyDescent="0.25">
      <c r="A178" s="36"/>
      <c r="B178" s="39"/>
      <c r="C178" s="36"/>
      <c r="D178" s="36"/>
      <c r="E178" s="36"/>
      <c r="F178" s="36"/>
      <c r="G178" s="36"/>
      <c r="H178" s="36"/>
      <c r="I178" s="37"/>
      <c r="J178" s="37"/>
      <c r="K178" s="37"/>
      <c r="L178" s="37"/>
      <c r="M178" s="36"/>
      <c r="N178" s="36"/>
      <c r="O178" s="38"/>
      <c r="P178" s="27" t="str">
        <f t="shared" si="15"/>
        <v/>
      </c>
      <c r="Q178" s="27" t="str">
        <f t="shared" si="16"/>
        <v/>
      </c>
      <c r="R178" s="27" t="str">
        <f t="shared" si="17"/>
        <v/>
      </c>
      <c r="S178" s="28">
        <f>IFERROR(IF(M178="",Beállítások!$C$7,MAX(0,MIN(Beállítások!$C$9*Beállítások!$C$5*((M178/100)*(L178-1)-(1-M178/100))/(L178-1),Beállítások!$C$9*Beállítások!$C$6))),"")</f>
        <v>2000</v>
      </c>
      <c r="T178" s="29" t="str">
        <f>IF(A178="","",A178&amp;"-"&amp;COUNTIF($A$2:$A178,A178))</f>
        <v/>
      </c>
    </row>
    <row r="179" spans="1:20" ht="15" customHeight="1" x14ac:dyDescent="0.25">
      <c r="A179" s="30"/>
      <c r="B179" s="31"/>
      <c r="C179" s="30"/>
      <c r="D179" s="30"/>
      <c r="E179" s="30"/>
      <c r="F179" s="30"/>
      <c r="G179" s="30"/>
      <c r="H179" s="30"/>
      <c r="I179" s="32"/>
      <c r="J179" s="32"/>
      <c r="K179" s="32"/>
      <c r="L179" s="32"/>
      <c r="M179" s="30"/>
      <c r="N179" s="30"/>
      <c r="O179" s="33"/>
      <c r="P179" s="34" t="str">
        <f t="shared" si="15"/>
        <v/>
      </c>
      <c r="Q179" s="34" t="str">
        <f t="shared" si="16"/>
        <v/>
      </c>
      <c r="R179" s="34" t="str">
        <f t="shared" si="17"/>
        <v/>
      </c>
      <c r="S179" s="35">
        <f>IFERROR(IF(M179="",Beállítások!$C$7,MAX(0,MIN(Beállítások!$C$9*Beállítások!$C$5*((M179/100)*(L179-1)-(1-M179/100))/(L179-1),Beállítások!$C$9*Beállítások!$C$6))),"")</f>
        <v>2000</v>
      </c>
      <c r="T179" s="29" t="str">
        <f>IF(A179="","",A179&amp;"-"&amp;COUNTIF($A$2:$A179,A179))</f>
        <v/>
      </c>
    </row>
    <row r="180" spans="1:20" ht="15" customHeight="1" x14ac:dyDescent="0.25">
      <c r="A180" s="36"/>
      <c r="B180" s="39"/>
      <c r="C180" s="36"/>
      <c r="D180" s="36"/>
      <c r="E180" s="36"/>
      <c r="F180" s="36"/>
      <c r="G180" s="36"/>
      <c r="H180" s="36"/>
      <c r="I180" s="37"/>
      <c r="J180" s="37"/>
      <c r="K180" s="37"/>
      <c r="L180" s="37"/>
      <c r="M180" s="36"/>
      <c r="N180" s="36"/>
      <c r="O180" s="38"/>
      <c r="P180" s="27" t="str">
        <f t="shared" si="15"/>
        <v/>
      </c>
      <c r="Q180" s="27" t="str">
        <f t="shared" si="16"/>
        <v/>
      </c>
      <c r="R180" s="27" t="str">
        <f t="shared" si="17"/>
        <v/>
      </c>
      <c r="S180" s="28">
        <f>IFERROR(IF(M180="",Beállítások!$C$7,MAX(0,MIN(Beállítások!$C$9*Beállítások!$C$5*((M180/100)*(L180-1)-(1-M180/100))/(L180-1),Beállítások!$C$9*Beállítások!$C$6))),"")</f>
        <v>2000</v>
      </c>
      <c r="T180" s="29" t="str">
        <f>IF(A180="","",A180&amp;"-"&amp;COUNTIF($A$2:$A180,A180))</f>
        <v/>
      </c>
    </row>
    <row r="181" spans="1:20" ht="15" customHeight="1" x14ac:dyDescent="0.25">
      <c r="A181" s="30"/>
      <c r="B181" s="31"/>
      <c r="C181" s="30"/>
      <c r="D181" s="30"/>
      <c r="E181" s="30"/>
      <c r="F181" s="30"/>
      <c r="G181" s="30"/>
      <c r="H181" s="30"/>
      <c r="I181" s="32"/>
      <c r="J181" s="32"/>
      <c r="K181" s="32"/>
      <c r="L181" s="32"/>
      <c r="M181" s="30"/>
      <c r="N181" s="30"/>
      <c r="O181" s="33"/>
      <c r="P181" s="34" t="str">
        <f t="shared" si="15"/>
        <v/>
      </c>
      <c r="Q181" s="34" t="str">
        <f t="shared" si="16"/>
        <v/>
      </c>
      <c r="R181" s="34" t="str">
        <f t="shared" si="17"/>
        <v/>
      </c>
      <c r="S181" s="35">
        <f>IFERROR(IF(M181="",Beállítások!$C$7,MAX(0,MIN(Beállítások!$C$9*Beállítások!$C$5*((M181/100)*(L181-1)-(1-M181/100))/(L181-1),Beállítások!$C$9*Beállítások!$C$6))),"")</f>
        <v>2000</v>
      </c>
      <c r="T181" s="29" t="str">
        <f>IF(A181="","",A181&amp;"-"&amp;COUNTIF($A$2:$A181,A181))</f>
        <v/>
      </c>
    </row>
    <row r="182" spans="1:20" ht="15" customHeight="1" x14ac:dyDescent="0.25">
      <c r="A182" s="36"/>
      <c r="B182" s="39"/>
      <c r="C182" s="36"/>
      <c r="D182" s="36"/>
      <c r="E182" s="36"/>
      <c r="F182" s="36"/>
      <c r="G182" s="36"/>
      <c r="H182" s="36"/>
      <c r="I182" s="37"/>
      <c r="J182" s="37"/>
      <c r="K182" s="37"/>
      <c r="L182" s="37"/>
      <c r="M182" s="36"/>
      <c r="N182" s="36"/>
      <c r="O182" s="38"/>
      <c r="P182" s="27" t="str">
        <f t="shared" si="15"/>
        <v/>
      </c>
      <c r="Q182" s="27" t="str">
        <f t="shared" si="16"/>
        <v/>
      </c>
      <c r="R182" s="27" t="str">
        <f t="shared" si="17"/>
        <v/>
      </c>
      <c r="S182" s="28">
        <f>IFERROR(IF(M182="",Beállítások!$C$7,MAX(0,MIN(Beállítások!$C$9*Beállítások!$C$5*((M182/100)*(L182-1)-(1-M182/100))/(L182-1),Beállítások!$C$9*Beállítások!$C$6))),"")</f>
        <v>2000</v>
      </c>
      <c r="T182" s="29" t="str">
        <f>IF(A182="","",A182&amp;"-"&amp;COUNTIF($A$2:$A182,A182))</f>
        <v/>
      </c>
    </row>
    <row r="183" spans="1:20" ht="15" customHeight="1" x14ac:dyDescent="0.25">
      <c r="A183" s="30"/>
      <c r="B183" s="31"/>
      <c r="C183" s="30"/>
      <c r="D183" s="30"/>
      <c r="E183" s="30"/>
      <c r="F183" s="30"/>
      <c r="G183" s="30"/>
      <c r="H183" s="30"/>
      <c r="I183" s="32"/>
      <c r="J183" s="32"/>
      <c r="K183" s="32"/>
      <c r="L183" s="32"/>
      <c r="M183" s="30"/>
      <c r="N183" s="30"/>
      <c r="O183" s="33"/>
      <c r="P183" s="34" t="str">
        <f t="shared" si="15"/>
        <v/>
      </c>
      <c r="Q183" s="34" t="str">
        <f t="shared" si="16"/>
        <v/>
      </c>
      <c r="R183" s="34" t="str">
        <f t="shared" si="17"/>
        <v/>
      </c>
      <c r="S183" s="35">
        <f>IFERROR(IF(M183="",Beállítások!$C$7,MAX(0,MIN(Beállítások!$C$9*Beállítások!$C$5*((M183/100)*(L183-1)-(1-M183/100))/(L183-1),Beállítások!$C$9*Beállítások!$C$6))),"")</f>
        <v>2000</v>
      </c>
      <c r="T183" s="29" t="str">
        <f>IF(A183="","",A183&amp;"-"&amp;COUNTIF($A$2:$A183,A183))</f>
        <v/>
      </c>
    </row>
    <row r="184" spans="1:20" ht="15" customHeight="1" x14ac:dyDescent="0.25">
      <c r="A184" s="36"/>
      <c r="B184" s="39"/>
      <c r="C184" s="36"/>
      <c r="D184" s="36"/>
      <c r="E184" s="36"/>
      <c r="F184" s="36"/>
      <c r="G184" s="36"/>
      <c r="H184" s="36"/>
      <c r="I184" s="37"/>
      <c r="J184" s="37"/>
      <c r="K184" s="37"/>
      <c r="L184" s="37"/>
      <c r="M184" s="36"/>
      <c r="N184" s="36"/>
      <c r="O184" s="38"/>
      <c r="P184" s="27" t="str">
        <f t="shared" si="15"/>
        <v/>
      </c>
      <c r="Q184" s="27" t="str">
        <f t="shared" si="16"/>
        <v/>
      </c>
      <c r="R184" s="27" t="str">
        <f t="shared" si="17"/>
        <v/>
      </c>
      <c r="S184" s="28">
        <f>IFERROR(IF(M184="",Beállítások!$C$7,MAX(0,MIN(Beállítások!$C$9*Beállítások!$C$5*((M184/100)*(L184-1)-(1-M184/100))/(L184-1),Beállítások!$C$9*Beállítások!$C$6))),"")</f>
        <v>2000</v>
      </c>
      <c r="T184" s="29" t="str">
        <f>IF(A184="","",A184&amp;"-"&amp;COUNTIF($A$2:$A184,A184))</f>
        <v/>
      </c>
    </row>
    <row r="185" spans="1:20" ht="15" customHeight="1" x14ac:dyDescent="0.25">
      <c r="A185" s="30"/>
      <c r="B185" s="31"/>
      <c r="C185" s="30"/>
      <c r="D185" s="30"/>
      <c r="E185" s="30"/>
      <c r="F185" s="30"/>
      <c r="G185" s="30"/>
      <c r="H185" s="30"/>
      <c r="I185" s="32"/>
      <c r="J185" s="32"/>
      <c r="K185" s="32"/>
      <c r="L185" s="32"/>
      <c r="M185" s="30"/>
      <c r="N185" s="30"/>
      <c r="O185" s="33"/>
      <c r="P185" s="34" t="str">
        <f t="shared" si="15"/>
        <v/>
      </c>
      <c r="Q185" s="34" t="str">
        <f t="shared" si="16"/>
        <v/>
      </c>
      <c r="R185" s="34" t="str">
        <f t="shared" si="17"/>
        <v/>
      </c>
      <c r="S185" s="35">
        <f>IFERROR(IF(M185="",Beállítások!$C$7,MAX(0,MIN(Beállítások!$C$9*Beállítások!$C$5*((M185/100)*(L185-1)-(1-M185/100))/(L185-1),Beállítások!$C$9*Beállítások!$C$6))),"")</f>
        <v>2000</v>
      </c>
      <c r="T185" s="29" t="str">
        <f>IF(A185="","",A185&amp;"-"&amp;COUNTIF($A$2:$A185,A185))</f>
        <v/>
      </c>
    </row>
    <row r="186" spans="1:20" ht="15" customHeight="1" x14ac:dyDescent="0.25">
      <c r="A186" s="36"/>
      <c r="B186" s="39"/>
      <c r="C186" s="36"/>
      <c r="D186" s="36"/>
      <c r="E186" s="36"/>
      <c r="F186" s="36"/>
      <c r="G186" s="36"/>
      <c r="H186" s="36"/>
      <c r="I186" s="37"/>
      <c r="J186" s="37"/>
      <c r="K186" s="37"/>
      <c r="L186" s="37"/>
      <c r="M186" s="36"/>
      <c r="N186" s="36"/>
      <c r="O186" s="38"/>
      <c r="P186" s="27" t="str">
        <f t="shared" si="15"/>
        <v/>
      </c>
      <c r="Q186" s="27" t="str">
        <f t="shared" si="16"/>
        <v/>
      </c>
      <c r="R186" s="27" t="str">
        <f t="shared" si="17"/>
        <v/>
      </c>
      <c r="S186" s="28">
        <f>IFERROR(IF(M186="",Beállítások!$C$7,MAX(0,MIN(Beállítások!$C$9*Beállítások!$C$5*((M186/100)*(L186-1)-(1-M186/100))/(L186-1),Beállítások!$C$9*Beállítások!$C$6))),"")</f>
        <v>2000</v>
      </c>
      <c r="T186" s="29" t="str">
        <f>IF(A186="","",A186&amp;"-"&amp;COUNTIF($A$2:$A186,A186))</f>
        <v/>
      </c>
    </row>
    <row r="187" spans="1:20" ht="15" customHeight="1" x14ac:dyDescent="0.25">
      <c r="A187" s="30"/>
      <c r="B187" s="31"/>
      <c r="C187" s="30"/>
      <c r="D187" s="30"/>
      <c r="E187" s="30"/>
      <c r="F187" s="30"/>
      <c r="G187" s="30"/>
      <c r="H187" s="30"/>
      <c r="I187" s="32"/>
      <c r="J187" s="32"/>
      <c r="K187" s="32"/>
      <c r="L187" s="32"/>
      <c r="M187" s="30"/>
      <c r="N187" s="30"/>
      <c r="O187" s="33"/>
      <c r="P187" s="34" t="str">
        <f t="shared" si="15"/>
        <v/>
      </c>
      <c r="Q187" s="34" t="str">
        <f t="shared" si="16"/>
        <v/>
      </c>
      <c r="R187" s="34" t="str">
        <f t="shared" si="17"/>
        <v/>
      </c>
      <c r="S187" s="35">
        <f>IFERROR(IF(M187="",Beállítások!$C$7,MAX(0,MIN(Beállítások!$C$9*Beállítások!$C$5*((M187/100)*(L187-1)-(1-M187/100))/(L187-1),Beállítások!$C$9*Beállítások!$C$6))),"")</f>
        <v>2000</v>
      </c>
      <c r="T187" s="29" t="str">
        <f>IF(A187="","",A187&amp;"-"&amp;COUNTIF($A$2:$A187,A187))</f>
        <v/>
      </c>
    </row>
    <row r="188" spans="1:20" ht="15" customHeight="1" x14ac:dyDescent="0.25">
      <c r="A188" s="36"/>
      <c r="B188" s="39"/>
      <c r="C188" s="36"/>
      <c r="D188" s="36"/>
      <c r="E188" s="36"/>
      <c r="F188" s="36"/>
      <c r="G188" s="36"/>
      <c r="H188" s="36"/>
      <c r="I188" s="37"/>
      <c r="J188" s="37"/>
      <c r="K188" s="37"/>
      <c r="L188" s="37"/>
      <c r="M188" s="36"/>
      <c r="N188" s="36"/>
      <c r="O188" s="38"/>
      <c r="P188" s="27" t="str">
        <f t="shared" si="15"/>
        <v/>
      </c>
      <c r="Q188" s="27" t="str">
        <f t="shared" si="16"/>
        <v/>
      </c>
      <c r="R188" s="27" t="str">
        <f t="shared" si="17"/>
        <v/>
      </c>
      <c r="S188" s="28">
        <f>IFERROR(IF(M188="",Beállítások!$C$7,MAX(0,MIN(Beállítások!$C$9*Beállítások!$C$5*((M188/100)*(L188-1)-(1-M188/100))/(L188-1),Beállítások!$C$9*Beállítások!$C$6))),"")</f>
        <v>2000</v>
      </c>
      <c r="T188" s="29" t="str">
        <f>IF(A188="","",A188&amp;"-"&amp;COUNTIF($A$2:$A188,A188))</f>
        <v/>
      </c>
    </row>
    <row r="189" spans="1:20" ht="15" customHeight="1" x14ac:dyDescent="0.25">
      <c r="A189" s="30"/>
      <c r="B189" s="31"/>
      <c r="C189" s="30"/>
      <c r="D189" s="30"/>
      <c r="E189" s="30"/>
      <c r="F189" s="30"/>
      <c r="G189" s="30"/>
      <c r="H189" s="30"/>
      <c r="I189" s="32"/>
      <c r="J189" s="32"/>
      <c r="K189" s="32"/>
      <c r="L189" s="32"/>
      <c r="M189" s="30"/>
      <c r="N189" s="30"/>
      <c r="O189" s="33"/>
      <c r="P189" s="34" t="str">
        <f t="shared" si="15"/>
        <v/>
      </c>
      <c r="Q189" s="34" t="str">
        <f t="shared" si="16"/>
        <v/>
      </c>
      <c r="R189" s="34" t="str">
        <f t="shared" si="17"/>
        <v/>
      </c>
      <c r="S189" s="35">
        <f>IFERROR(IF(M189="",Beállítások!$C$7,MAX(0,MIN(Beállítások!$C$9*Beállítások!$C$5*((M189/100)*(L189-1)-(1-M189/100))/(L189-1),Beállítások!$C$9*Beállítások!$C$6))),"")</f>
        <v>2000</v>
      </c>
      <c r="T189" s="29" t="str">
        <f>IF(A189="","",A189&amp;"-"&amp;COUNTIF($A$2:$A189,A189))</f>
        <v/>
      </c>
    </row>
    <row r="190" spans="1:20" ht="15" customHeight="1" x14ac:dyDescent="0.25">
      <c r="A190" s="36"/>
      <c r="B190" s="39"/>
      <c r="C190" s="36"/>
      <c r="D190" s="36"/>
      <c r="E190" s="36"/>
      <c r="F190" s="36"/>
      <c r="G190" s="36"/>
      <c r="H190" s="36"/>
      <c r="I190" s="37"/>
      <c r="J190" s="37"/>
      <c r="K190" s="37"/>
      <c r="L190" s="37"/>
      <c r="M190" s="36"/>
      <c r="N190" s="36"/>
      <c r="O190" s="38"/>
      <c r="P190" s="27" t="str">
        <f t="shared" si="15"/>
        <v/>
      </c>
      <c r="Q190" s="27" t="str">
        <f t="shared" si="16"/>
        <v/>
      </c>
      <c r="R190" s="27" t="str">
        <f t="shared" si="17"/>
        <v/>
      </c>
      <c r="S190" s="28">
        <f>IFERROR(IF(M190="",Beállítások!$C$7,MAX(0,MIN(Beállítások!$C$9*Beállítások!$C$5*((M190/100)*(L190-1)-(1-M190/100))/(L190-1),Beállítások!$C$9*Beállítások!$C$6))),"")</f>
        <v>2000</v>
      </c>
      <c r="T190" s="29" t="str">
        <f>IF(A190="","",A190&amp;"-"&amp;COUNTIF($A$2:$A190,A190))</f>
        <v/>
      </c>
    </row>
    <row r="191" spans="1:20" ht="15" customHeight="1" x14ac:dyDescent="0.25">
      <c r="A191" s="30"/>
      <c r="B191" s="31"/>
      <c r="C191" s="30"/>
      <c r="D191" s="30"/>
      <c r="E191" s="30"/>
      <c r="F191" s="30"/>
      <c r="G191" s="30"/>
      <c r="H191" s="30"/>
      <c r="I191" s="32"/>
      <c r="J191" s="32"/>
      <c r="K191" s="32"/>
      <c r="L191" s="32"/>
      <c r="M191" s="30"/>
      <c r="N191" s="30"/>
      <c r="O191" s="33"/>
      <c r="P191" s="34" t="str">
        <f t="shared" si="15"/>
        <v/>
      </c>
      <c r="Q191" s="34" t="str">
        <f t="shared" si="16"/>
        <v/>
      </c>
      <c r="R191" s="34" t="str">
        <f t="shared" si="17"/>
        <v/>
      </c>
      <c r="S191" s="35">
        <f>IFERROR(IF(M191="",Beállítások!$C$7,MAX(0,MIN(Beállítások!$C$9*Beállítások!$C$5*((M191/100)*(L191-1)-(1-M191/100))/(L191-1),Beállítások!$C$9*Beállítások!$C$6))),"")</f>
        <v>2000</v>
      </c>
      <c r="T191" s="29" t="str">
        <f>IF(A191="","",A191&amp;"-"&amp;COUNTIF($A$2:$A191,A191))</f>
        <v/>
      </c>
    </row>
    <row r="192" spans="1:20" ht="15" customHeight="1" x14ac:dyDescent="0.25">
      <c r="A192" s="36"/>
      <c r="B192" s="39"/>
      <c r="C192" s="36"/>
      <c r="D192" s="36"/>
      <c r="E192" s="36"/>
      <c r="F192" s="36"/>
      <c r="G192" s="36"/>
      <c r="H192" s="36"/>
      <c r="I192" s="37"/>
      <c r="J192" s="37"/>
      <c r="K192" s="37"/>
      <c r="L192" s="37"/>
      <c r="M192" s="36"/>
      <c r="N192" s="36"/>
      <c r="O192" s="38"/>
      <c r="P192" s="27" t="str">
        <f t="shared" si="15"/>
        <v/>
      </c>
      <c r="Q192" s="27" t="str">
        <f t="shared" si="16"/>
        <v/>
      </c>
      <c r="R192" s="27" t="str">
        <f t="shared" si="17"/>
        <v/>
      </c>
      <c r="S192" s="28">
        <f>IFERROR(IF(M192="",Beállítások!$C$7,MAX(0,MIN(Beállítások!$C$9*Beállítások!$C$5*((M192/100)*(L192-1)-(1-M192/100))/(L192-1),Beállítások!$C$9*Beállítások!$C$6))),"")</f>
        <v>2000</v>
      </c>
      <c r="T192" s="29" t="str">
        <f>IF(A192="","",A192&amp;"-"&amp;COUNTIF($A$2:$A192,A192))</f>
        <v/>
      </c>
    </row>
    <row r="193" spans="1:20" ht="15" customHeight="1" x14ac:dyDescent="0.25">
      <c r="A193" s="30"/>
      <c r="B193" s="31"/>
      <c r="C193" s="30"/>
      <c r="D193" s="30"/>
      <c r="E193" s="30"/>
      <c r="F193" s="30"/>
      <c r="G193" s="30"/>
      <c r="H193" s="30"/>
      <c r="I193" s="32"/>
      <c r="J193" s="32"/>
      <c r="K193" s="32"/>
      <c r="L193" s="32"/>
      <c r="M193" s="30"/>
      <c r="N193" s="30"/>
      <c r="O193" s="33"/>
      <c r="P193" s="34" t="str">
        <f t="shared" si="15"/>
        <v/>
      </c>
      <c r="Q193" s="34" t="str">
        <f t="shared" si="16"/>
        <v/>
      </c>
      <c r="R193" s="34" t="str">
        <f t="shared" si="17"/>
        <v/>
      </c>
      <c r="S193" s="35">
        <f>IFERROR(IF(M193="",Beállítások!$C$7,MAX(0,MIN(Beállítások!$C$9*Beállítások!$C$5*((M193/100)*(L193-1)-(1-M193/100))/(L193-1),Beállítások!$C$9*Beállítások!$C$6))),"")</f>
        <v>2000</v>
      </c>
      <c r="T193" s="29" t="str">
        <f>IF(A193="","",A193&amp;"-"&amp;COUNTIF($A$2:$A193,A193))</f>
        <v/>
      </c>
    </row>
    <row r="194" spans="1:20" ht="15" customHeight="1" x14ac:dyDescent="0.25">
      <c r="A194" s="36"/>
      <c r="B194" s="39"/>
      <c r="C194" s="36"/>
      <c r="D194" s="36"/>
      <c r="E194" s="36"/>
      <c r="F194" s="36"/>
      <c r="G194" s="36"/>
      <c r="H194" s="36"/>
      <c r="I194" s="37"/>
      <c r="J194" s="37"/>
      <c r="K194" s="37"/>
      <c r="L194" s="37"/>
      <c r="M194" s="36"/>
      <c r="N194" s="36"/>
      <c r="O194" s="38"/>
      <c r="P194" s="27" t="str">
        <f t="shared" ref="P194:P201" si="18">IFERROR(1/L194,"")</f>
        <v/>
      </c>
      <c r="Q194" s="27" t="str">
        <f t="shared" ref="Q194:Q201" si="19">IFERROR(IF(M194="","",M194/100-1/L194),"")</f>
        <v/>
      </c>
      <c r="R194" s="27" t="str">
        <f t="shared" ref="R194:R201" si="20">IFERROR(IF(OR(J194="",K194=""),"",J194/K194-1),"")</f>
        <v/>
      </c>
      <c r="S194" s="28">
        <f>IFERROR(IF(M194="",Beállítások!$C$7,MAX(0,MIN(Beállítások!$C$9*Beállítások!$C$5*((M194/100)*(L194-1)-(1-M194/100))/(L194-1),Beállítások!$C$9*Beállítások!$C$6))),"")</f>
        <v>2000</v>
      </c>
      <c r="T194" s="29" t="str">
        <f>IF(A194="","",A194&amp;"-"&amp;COUNTIF($A$2:$A194,A194))</f>
        <v/>
      </c>
    </row>
    <row r="195" spans="1:20" ht="15" customHeight="1" x14ac:dyDescent="0.25">
      <c r="A195" s="30"/>
      <c r="B195" s="31"/>
      <c r="C195" s="30"/>
      <c r="D195" s="30"/>
      <c r="E195" s="30"/>
      <c r="F195" s="30"/>
      <c r="G195" s="30"/>
      <c r="H195" s="30"/>
      <c r="I195" s="32"/>
      <c r="J195" s="32"/>
      <c r="K195" s="32"/>
      <c r="L195" s="32"/>
      <c r="M195" s="30"/>
      <c r="N195" s="30"/>
      <c r="O195" s="33"/>
      <c r="P195" s="34" t="str">
        <f t="shared" si="18"/>
        <v/>
      </c>
      <c r="Q195" s="34" t="str">
        <f t="shared" si="19"/>
        <v/>
      </c>
      <c r="R195" s="34" t="str">
        <f t="shared" si="20"/>
        <v/>
      </c>
      <c r="S195" s="35">
        <f>IFERROR(IF(M195="",Beállítások!$C$7,MAX(0,MIN(Beállítások!$C$9*Beállítások!$C$5*((M195/100)*(L195-1)-(1-M195/100))/(L195-1),Beállítások!$C$9*Beállítások!$C$6))),"")</f>
        <v>2000</v>
      </c>
      <c r="T195" s="29" t="str">
        <f>IF(A195="","",A195&amp;"-"&amp;COUNTIF($A$2:$A195,A195))</f>
        <v/>
      </c>
    </row>
    <row r="196" spans="1:20" ht="15" customHeight="1" x14ac:dyDescent="0.25">
      <c r="A196" s="36"/>
      <c r="B196" s="39"/>
      <c r="C196" s="36"/>
      <c r="D196" s="36"/>
      <c r="E196" s="36"/>
      <c r="F196" s="36"/>
      <c r="G196" s="36"/>
      <c r="H196" s="36"/>
      <c r="I196" s="37"/>
      <c r="J196" s="37"/>
      <c r="K196" s="37"/>
      <c r="L196" s="37"/>
      <c r="M196" s="36"/>
      <c r="N196" s="36"/>
      <c r="O196" s="38"/>
      <c r="P196" s="27" t="str">
        <f t="shared" si="18"/>
        <v/>
      </c>
      <c r="Q196" s="27" t="str">
        <f t="shared" si="19"/>
        <v/>
      </c>
      <c r="R196" s="27" t="str">
        <f t="shared" si="20"/>
        <v/>
      </c>
      <c r="S196" s="28">
        <f>IFERROR(IF(M196="",Beállítások!$C$7,MAX(0,MIN(Beállítások!$C$9*Beállítások!$C$5*((M196/100)*(L196-1)-(1-M196/100))/(L196-1),Beállítások!$C$9*Beállítások!$C$6))),"")</f>
        <v>2000</v>
      </c>
      <c r="T196" s="29" t="str">
        <f>IF(A196="","",A196&amp;"-"&amp;COUNTIF($A$2:$A196,A196))</f>
        <v/>
      </c>
    </row>
    <row r="197" spans="1:20" ht="15" customHeight="1" x14ac:dyDescent="0.25">
      <c r="A197" s="30"/>
      <c r="B197" s="31"/>
      <c r="C197" s="30"/>
      <c r="D197" s="30"/>
      <c r="E197" s="30"/>
      <c r="F197" s="30"/>
      <c r="G197" s="30"/>
      <c r="H197" s="30"/>
      <c r="I197" s="32"/>
      <c r="J197" s="32"/>
      <c r="K197" s="32"/>
      <c r="L197" s="32"/>
      <c r="M197" s="30"/>
      <c r="N197" s="30"/>
      <c r="O197" s="33"/>
      <c r="P197" s="34" t="str">
        <f t="shared" si="18"/>
        <v/>
      </c>
      <c r="Q197" s="34" t="str">
        <f t="shared" si="19"/>
        <v/>
      </c>
      <c r="R197" s="34" t="str">
        <f t="shared" si="20"/>
        <v/>
      </c>
      <c r="S197" s="35">
        <f>IFERROR(IF(M197="",Beállítások!$C$7,MAX(0,MIN(Beállítások!$C$9*Beállítások!$C$5*((M197/100)*(L197-1)-(1-M197/100))/(L197-1),Beállítások!$C$9*Beállítások!$C$6))),"")</f>
        <v>2000</v>
      </c>
      <c r="T197" s="29" t="str">
        <f>IF(A197="","",A197&amp;"-"&amp;COUNTIF($A$2:$A197,A197))</f>
        <v/>
      </c>
    </row>
    <row r="198" spans="1:20" ht="15" customHeight="1" x14ac:dyDescent="0.25">
      <c r="A198" s="36"/>
      <c r="B198" s="39"/>
      <c r="C198" s="36"/>
      <c r="D198" s="36"/>
      <c r="E198" s="36"/>
      <c r="F198" s="36"/>
      <c r="G198" s="36"/>
      <c r="H198" s="36"/>
      <c r="I198" s="37"/>
      <c r="J198" s="37"/>
      <c r="K198" s="37"/>
      <c r="L198" s="37"/>
      <c r="M198" s="36"/>
      <c r="N198" s="36"/>
      <c r="O198" s="38"/>
      <c r="P198" s="27" t="str">
        <f t="shared" si="18"/>
        <v/>
      </c>
      <c r="Q198" s="27" t="str">
        <f t="shared" si="19"/>
        <v/>
      </c>
      <c r="R198" s="27" t="str">
        <f t="shared" si="20"/>
        <v/>
      </c>
      <c r="S198" s="28">
        <f>IFERROR(IF(M198="",Beállítások!$C$7,MAX(0,MIN(Beállítások!$C$9*Beállítások!$C$5*((M198/100)*(L198-1)-(1-M198/100))/(L198-1),Beállítások!$C$9*Beállítások!$C$6))),"")</f>
        <v>2000</v>
      </c>
      <c r="T198" s="29" t="str">
        <f>IF(A198="","",A198&amp;"-"&amp;COUNTIF($A$2:$A198,A198))</f>
        <v/>
      </c>
    </row>
    <row r="199" spans="1:20" ht="15" customHeight="1" x14ac:dyDescent="0.25">
      <c r="A199" s="30"/>
      <c r="B199" s="31"/>
      <c r="C199" s="30"/>
      <c r="D199" s="30"/>
      <c r="E199" s="30"/>
      <c r="F199" s="30"/>
      <c r="G199" s="30"/>
      <c r="H199" s="30"/>
      <c r="I199" s="32"/>
      <c r="J199" s="32"/>
      <c r="K199" s="32"/>
      <c r="L199" s="32"/>
      <c r="M199" s="30"/>
      <c r="N199" s="30"/>
      <c r="O199" s="33"/>
      <c r="P199" s="34" t="str">
        <f t="shared" si="18"/>
        <v/>
      </c>
      <c r="Q199" s="34" t="str">
        <f t="shared" si="19"/>
        <v/>
      </c>
      <c r="R199" s="34" t="str">
        <f t="shared" si="20"/>
        <v/>
      </c>
      <c r="S199" s="35">
        <f>IFERROR(IF(M199="",Beállítások!$C$7,MAX(0,MIN(Beállítások!$C$9*Beállítások!$C$5*((M199/100)*(L199-1)-(1-M199/100))/(L199-1),Beállítások!$C$9*Beállítások!$C$6))),"")</f>
        <v>2000</v>
      </c>
      <c r="T199" s="29" t="str">
        <f>IF(A199="","",A199&amp;"-"&amp;COUNTIF($A$2:$A199,A199))</f>
        <v/>
      </c>
    </row>
    <row r="200" spans="1:20" ht="15" customHeight="1" x14ac:dyDescent="0.25">
      <c r="A200" s="36"/>
      <c r="B200" s="39"/>
      <c r="C200" s="36"/>
      <c r="D200" s="36"/>
      <c r="E200" s="36"/>
      <c r="F200" s="36"/>
      <c r="G200" s="36"/>
      <c r="H200" s="36"/>
      <c r="I200" s="37"/>
      <c r="J200" s="37"/>
      <c r="K200" s="37"/>
      <c r="L200" s="37"/>
      <c r="M200" s="36"/>
      <c r="N200" s="36"/>
      <c r="O200" s="38"/>
      <c r="P200" s="27" t="str">
        <f t="shared" si="18"/>
        <v/>
      </c>
      <c r="Q200" s="27" t="str">
        <f t="shared" si="19"/>
        <v/>
      </c>
      <c r="R200" s="27" t="str">
        <f t="shared" si="20"/>
        <v/>
      </c>
      <c r="S200" s="28">
        <f>IFERROR(IF(M200="",Beállítások!$C$7,MAX(0,MIN(Beállítások!$C$9*Beállítások!$C$5*((M200/100)*(L200-1)-(1-M200/100))/(L200-1),Beállítások!$C$9*Beállítások!$C$6))),"")</f>
        <v>2000</v>
      </c>
      <c r="T200" s="29" t="str">
        <f>IF(A200="","",A200&amp;"-"&amp;COUNTIF($A$2:$A200,A200))</f>
        <v/>
      </c>
    </row>
    <row r="201" spans="1:20" ht="15" customHeight="1" x14ac:dyDescent="0.25">
      <c r="A201" s="30"/>
      <c r="B201" s="31"/>
      <c r="C201" s="30"/>
      <c r="D201" s="30"/>
      <c r="E201" s="30"/>
      <c r="F201" s="30"/>
      <c r="G201" s="30"/>
      <c r="H201" s="30"/>
      <c r="I201" s="32"/>
      <c r="J201" s="32"/>
      <c r="K201" s="32"/>
      <c r="L201" s="32"/>
      <c r="M201" s="30"/>
      <c r="N201" s="30"/>
      <c r="O201" s="33"/>
      <c r="P201" s="34" t="str">
        <f t="shared" si="18"/>
        <v/>
      </c>
      <c r="Q201" s="34" t="str">
        <f t="shared" si="19"/>
        <v/>
      </c>
      <c r="R201" s="34" t="str">
        <f t="shared" si="20"/>
        <v/>
      </c>
      <c r="S201" s="35">
        <f>IFERROR(IF(M201="",Beállítások!$C$7,MAX(0,MIN(Beállítások!$C$9*Beállítások!$C$5*((M201/100)*(L201-1)-(1-M201/100))/(L201-1),Beállítások!$C$9*Beállítások!$C$6))),"")</f>
        <v>2000</v>
      </c>
      <c r="T201" s="29" t="str">
        <f>IF(A201="","",A201&amp;"-"&amp;COUNTIF($A$2:$A201,A201))</f>
        <v/>
      </c>
    </row>
  </sheetData>
  <dataValidations count="3">
    <dataValidation type="list" allowBlank="1" sqref="N2:N201" xr:uid="{00000000-0002-0000-0200-000000000000}">
      <formula1>"Nyert,Vesztett,Törölve"</formula1>
      <formula2>0</formula2>
    </dataValidation>
    <dataValidation type="list" allowBlank="1" sqref="H2:H201" xr:uid="{00000000-0002-0000-0200-000001000000}">
      <formula1>"prematch,live,sniper,markets,manuális"</formula1>
      <formula2>0</formula2>
    </dataValidation>
    <dataValidation type="list" allowBlank="1" sqref="F2:F201" xr:uid="{00000000-0002-0000-0200-000002000000}">
      <formula1>"1X2,Over-Under,Handicap,BTTS,Egyéb"</formula1>
      <formula2>0</formula2>
    </dataValidation>
  </dataValidations>
  <hyperlinks>
    <hyperlink ref="V1" r:id="rId1" xr:uid="{00000000-0004-0000-0200-000000000000}"/>
  </hyperlinks>
  <pageMargins left="0.75" right="0.75" top="1" bottom="1" header="0.511811023622047" footer="0.511811023622047"/>
  <pageSetup paperSize="9" orientation="portrait" horizontalDpi="300" verticalDpi="30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1"/>
  <sheetViews>
    <sheetView showGridLines="0" tabSelected="1" zoomScaleNormal="100" workbookViewId="0">
      <pane ySplit="1" topLeftCell="A2" activePane="bottomLeft" state="frozen"/>
      <selection pane="bottomLeft" activeCell="H3" sqref="H3"/>
    </sheetView>
  </sheetViews>
  <sheetFormatPr defaultColWidth="8.7109375" defaultRowHeight="15" x14ac:dyDescent="0.25"/>
  <cols>
    <col min="1" max="2" width="12" customWidth="1"/>
    <col min="3" max="3" width="15" customWidth="1"/>
    <col min="4" max="4" width="8" customWidth="1"/>
    <col min="5" max="5" width="9" customWidth="1"/>
    <col min="6" max="6" width="32" customWidth="1"/>
    <col min="7" max="7" width="8" customWidth="1"/>
    <col min="8" max="8" width="11" customWidth="1"/>
    <col min="9" max="9" width="12" customWidth="1"/>
    <col min="10" max="10" width="9" customWidth="1"/>
    <col min="11" max="12" width="15" customWidth="1"/>
    <col min="13" max="13" width="12" customWidth="1"/>
    <col min="14" max="14" width="13" customWidth="1"/>
    <col min="17" max="24" width="13" hidden="1" customWidth="1"/>
  </cols>
  <sheetData>
    <row r="1" spans="1:26" ht="30" customHeight="1" x14ac:dyDescent="0.25">
      <c r="A1" s="22" t="s">
        <v>54</v>
      </c>
      <c r="B1" s="22" t="s">
        <v>55</v>
      </c>
      <c r="C1" s="22" t="s">
        <v>74</v>
      </c>
      <c r="D1" s="22" t="s">
        <v>75</v>
      </c>
      <c r="E1" s="22" t="s">
        <v>76</v>
      </c>
      <c r="F1" s="22" t="s">
        <v>77</v>
      </c>
      <c r="G1" s="22" t="s">
        <v>78</v>
      </c>
      <c r="H1" s="22" t="s">
        <v>79</v>
      </c>
      <c r="I1" s="22" t="s">
        <v>80</v>
      </c>
      <c r="J1" s="22" t="s">
        <v>81</v>
      </c>
      <c r="K1" s="22" t="s">
        <v>82</v>
      </c>
      <c r="L1" s="22" t="s">
        <v>83</v>
      </c>
      <c r="M1" s="22" t="s">
        <v>84</v>
      </c>
      <c r="N1" s="22" t="s">
        <v>85</v>
      </c>
      <c r="Q1" s="29" t="s">
        <v>86</v>
      </c>
      <c r="R1" s="14" t="s">
        <v>15</v>
      </c>
      <c r="S1" s="29" t="s">
        <v>87</v>
      </c>
      <c r="T1" s="29" t="s">
        <v>88</v>
      </c>
      <c r="U1" s="29" t="s">
        <v>89</v>
      </c>
      <c r="V1" s="29" t="s">
        <v>90</v>
      </c>
      <c r="W1" s="29" t="s">
        <v>91</v>
      </c>
      <c r="X1" s="29" t="s">
        <v>92</v>
      </c>
      <c r="Z1">
        <f>SUM(M2:M101)</f>
        <v>-965</v>
      </c>
    </row>
    <row r="2" spans="1:26" ht="15" customHeight="1" x14ac:dyDescent="0.25">
      <c r="A2" s="40" t="s">
        <v>93</v>
      </c>
      <c r="B2" s="41">
        <f>IFERROR(INDEX(Meccsek!$B$2:$B$201,MATCH(A2&amp;"-1",Meccsek!$T$2:$T$201,0)),"")</f>
        <v>46228</v>
      </c>
      <c r="C2" s="40" t="s">
        <v>107</v>
      </c>
      <c r="D2" s="42">
        <f>IF(A2="","",COUNTIF(Meccsek!$A$2:$A$201,A2))</f>
        <v>3</v>
      </c>
      <c r="E2" s="42">
        <f t="shared" ref="E2:E33" si="0">IF(OR(A2="",C2=""),"",IF(C2="Egyes kötés",D2,IF(C2="2-es kötés",2,IF(C2="2/3 kombináció",3,IF(C2="3-as kötés",3,IF(C2="Trixie",3,IF(C2="Patent",3,IF(C2="2/4 kombináció",4,IF(C2="3/4 kombináció",4,IF(C2="4-es kötés",4,IF(C2="Yankee",4,IF(C2="Lucky15",4,0))))))))))))</f>
        <v>3</v>
      </c>
      <c r="F2" s="43" t="str">
        <f t="shared" ref="F2:F33" si="1">IF(A2="","",IF(C2="",IF(D2=1,"1 láb → Egyes kötés",IF(D2=2,"2 láb → Egyes, 2-es kötés",IF(D2=3,"3 láb → Egyes, 2/3, 3-as kötés, Trixie, Patent",IF(D2=4,"4 láb → Egyes, 2/4, 3/4, 4-es kötés, Yankee, Lucky15",IF(D2=0,"Vidd fel a lábakat a Meccsek lapon","5+ láb: egyéni kezelés"))))),IF(C2="Egyes kötés",IF(D2&gt;=1,"✓ OK ("&amp;D2&amp;" egyes)","⚠ nincs láb"),IF(D2&lt;E2,"⚠ Kevés láb ("&amp;D2&amp;"/"&amp;E2&amp;")",IF(D2&gt;E2,"⚠ Sok láb ("&amp;D2&amp;"/"&amp;E2&amp;")","✓ OK")))))</f>
        <v>✓ OK</v>
      </c>
      <c r="G2" s="42">
        <f t="shared" ref="G2:G33" si="2">IF(OR(A2="",C2=""),"",IF(C2="Egyes kötés",D2,IF(C2="2-es kötés",1,IF(C2="2/3 kombináció",3,IF(C2="3-as kötés",1,IF(C2="Trixie",4,IF(C2="Patent",7,IF(C2="2/4 kombináció",6,IF(C2="3/4 kombináció",4,IF(C2="4-es kötés",1,IF(C2="Yankee",11,IF(C2="Lucky15",15,0))))))))))))</f>
        <v>4</v>
      </c>
      <c r="H2" s="44">
        <v>500</v>
      </c>
      <c r="I2" s="45">
        <f t="shared" ref="I2:I33" si="3">IFERROR(IF(OR(G2="",G2=0,H2=""),"",G2*H2),"")</f>
        <v>2000</v>
      </c>
      <c r="J2" s="42">
        <f>IF(A2="","",COUNTIFS(Meccsek!$A$2:$A$201,A2,Meccsek!$N$2:$N$201,"Nyert"))</f>
        <v>2</v>
      </c>
      <c r="K2" s="45">
        <f t="shared" ref="K2:K33" si="4">IFERROR(IF(OR(C2="",H2=""),"",IF(C2="Egyes kötés",H2*(Q2+R2+S2+T2),IF(C2="2-es kötés",H2*(Q2*R2),IF(C2="2/3 kombináció",H2*(Q2*R2+Q2*S2+R2*S2),IF(C2="3-as kötés",H2*(Q2*R2*S2),IF(C2="Trixie",H2*(Q2*R2+Q2*S2+R2*S2+Q2*R2*S2),IF(C2="Patent",H2*(Q2+R2+S2+Q2*R2+Q2*S2+R2*S2+Q2*R2*S2),IF(C2="2/4 kombináció",H2*(Q2*R2+Q2*S2+Q2*T2+R2*S2+R2*T2+S2*T2),IF(C2="3/4 kombináció",H2*(Q2*R2*S2+Q2*R2*T2+Q2*S2*T2+R2*S2*T2),IF(C2="4-es kötés",H2*(Q2*R2*S2*T2),IF(C2="Yankee",H2*(Q2*R2+Q2*S2+Q2*T2+R2*S2+R2*T2+S2*T2+Q2*R2*S2+Q2*R2*T2+Q2*S2*T2+R2*S2*T2+Q2*R2*S2*T2),IF(C2="Lucky15",H2*(Q2+R2+S2+T2+Q2*R2+Q2*S2+Q2*T2+R2*S2+R2*T2+S2*T2+Q2*R2*S2+Q2*R2*T2+Q2*S2*T2+R2*S2*T2+Q2*R2*S2*T2),0)))))))))))),"")</f>
        <v>5118.7499999999991</v>
      </c>
      <c r="L2" s="45">
        <f t="shared" ref="L2:L33" si="5">IFERROR(IF(OR(C2="",H2=""),"",IF(C2="Egyes kötés",H2*(U2+V2+W2+X2),IF(C2="2-es kötés",H2*(U2*V2),IF(C2="2/3 kombináció",H2*(U2*V2+U2*W2+V2*W2),IF(C2="3-as kötés",H2*(U2*V2*W2),IF(C2="Trixie",H2*(U2*V2+U2*W2+V2*W2+U2*V2*W2),IF(C2="Patent",H2*(U2+V2+W2+U2*V2+U2*W2+V2*W2+U2*V2*W2),IF(C2="2/4 kombináció",H2*(U2*V2+U2*W2+U2*X2+V2*W2+V2*X2+W2*X2),IF(C2="3/4 kombináció",H2*(U2*V2*W2+U2*V2*X2+U2*W2*X2+V2*W2*X2),IF(C2="4-es kötés",H2*(U2*V2*W2*X2),IF(C2="Yankee",H2*(U2*V2+U2*W2+U2*X2+V2*W2+V2*X2+W2*X2+U2*V2*W2+U2*V2*X2+U2*W2*X2+V2*W2*X2+U2*V2*W2*X2),IF(C2="Lucky15",H2*(U2+V2+W2+X2+U2*V2+U2*W2+U2*X2+V2*W2+V2*X2+W2*X2+U2*V2*W2+U2*V2*X2+U2*W2*X2+V2*W2*X2+U2*V2*W2*X2),0)))))))))))),"")</f>
        <v>1035</v>
      </c>
      <c r="M2" s="45">
        <f t="shared" ref="M2:M33" si="6">IFERROR(IF(L2="","",L2-I2),"")</f>
        <v>-965</v>
      </c>
      <c r="N2" s="45">
        <f>IFERROR(IF(M2="","",Beállítások!$C$4+M2),"")</f>
        <v>99035</v>
      </c>
      <c r="Q2" s="46">
        <f>IFERROR(INDEX(Meccsek!$L$2:$L$201,MATCH(A2&amp;"-1",Meccsek!$T$2:$T$201,0)),0)</f>
        <v>1.65</v>
      </c>
      <c r="R2" s="46">
        <f>IFERROR(INDEX(Meccsek!$L$2:$L$201,MATCH(A2&amp;"-2",Meccsek!$T$2:$T$201,0)),0)</f>
        <v>1.5</v>
      </c>
      <c r="S2" s="46">
        <f>IFERROR(INDEX(Meccsek!$L$2:$L$201,MATCH(A2&amp;"-3",Meccsek!$T$2:$T$201,0)),0)</f>
        <v>1.38</v>
      </c>
      <c r="T2" s="46">
        <f>IFERROR(INDEX(Meccsek!$L$2:$L$201,MATCH(A2&amp;"-4",Meccsek!$T$2:$T$201,0)),0)</f>
        <v>0</v>
      </c>
      <c r="U2" s="46">
        <f>IFERROR(IF(INDEX(Meccsek!$N$2:$N$201,MATCH(A2&amp;"-1",Meccsek!$T$2:$T$201,0))="Nyert",Q2,IF(INDEX(Meccsek!$N$2:$N$201,MATCH(A2&amp;"-1",Meccsek!$T$2:$T$201,0))="Törölve",1,0)),0)</f>
        <v>0</v>
      </c>
      <c r="V2" s="46">
        <f>IFERROR(IF(INDEX(Meccsek!$N$2:$N$201,MATCH(A2&amp;"-2",Meccsek!$T$2:$T$201,0))="Nyert",R2,IF(INDEX(Meccsek!$N$2:$N$201,MATCH(A2&amp;"-2",Meccsek!$T$2:$T$201,0))="Törölve",1,0)),0)</f>
        <v>1.5</v>
      </c>
      <c r="W2" s="46">
        <f>IFERROR(IF(INDEX(Meccsek!$N$2:$N$201,MATCH(A2&amp;"-3",Meccsek!$T$2:$T$201,0))="Nyert",S2,IF(INDEX(Meccsek!$N$2:$N$201,MATCH(A2&amp;"-3",Meccsek!$T$2:$T$201,0))="Törölve",1,0)),0)</f>
        <v>1.38</v>
      </c>
      <c r="X2" s="46">
        <f>IFERROR(IF(INDEX(Meccsek!$N$2:$N$201,MATCH(A2&amp;"-4",Meccsek!$T$2:$T$201,0))="Nyert",T2,IF(INDEX(Meccsek!$N$2:$N$201,MATCH(A2&amp;"-4",Meccsek!$T$2:$T$201,0))="Törölve",1,0)),0)</f>
        <v>0</v>
      </c>
    </row>
    <row r="3" spans="1:26" ht="15" customHeight="1" x14ac:dyDescent="0.25">
      <c r="A3" s="47"/>
      <c r="B3" s="48" t="str">
        <f>IFERROR(INDEX(Meccsek!$B$2:$B$201,MATCH(A3&amp;"-1",Meccsek!$T$2:$T$201,0)),"")</f>
        <v/>
      </c>
      <c r="C3" s="47"/>
      <c r="D3" s="49" t="str">
        <f>IF(A3="","",COUNTIF(Meccsek!$A$2:$A$201,A3))</f>
        <v/>
      </c>
      <c r="E3" s="49" t="str">
        <f t="shared" si="0"/>
        <v/>
      </c>
      <c r="F3" s="50" t="str">
        <f t="shared" si="1"/>
        <v/>
      </c>
      <c r="G3" s="49" t="str">
        <f t="shared" si="2"/>
        <v/>
      </c>
      <c r="H3" s="51"/>
      <c r="I3" s="35" t="str">
        <f t="shared" si="3"/>
        <v/>
      </c>
      <c r="J3" s="49" t="str">
        <f>IF(A3="","",COUNTIFS(Meccsek!$A$2:$A$201,A3,Meccsek!$N$2:$N$201,"Nyert"))</f>
        <v/>
      </c>
      <c r="K3" s="35" t="str">
        <f t="shared" si="4"/>
        <v/>
      </c>
      <c r="L3" s="35" t="str">
        <f t="shared" si="5"/>
        <v/>
      </c>
      <c r="M3" s="35" t="str">
        <f t="shared" si="6"/>
        <v/>
      </c>
      <c r="N3" s="35" t="str">
        <f>IFERROR(IF(M3="","",IF(N2="",Beállítások!$C$4,N2)+M3),"")</f>
        <v/>
      </c>
      <c r="Q3" s="46">
        <f>IFERROR(INDEX(Meccsek!$L$2:$L$201,MATCH(A3&amp;"-1",Meccsek!$T$2:$T$201,0)),0)</f>
        <v>0</v>
      </c>
      <c r="R3" s="46">
        <f>IFERROR(INDEX(Meccsek!$L$2:$L$201,MATCH(A3&amp;"-2",Meccsek!$T$2:$T$201,0)),0)</f>
        <v>0</v>
      </c>
      <c r="S3" s="46">
        <f>IFERROR(INDEX(Meccsek!$L$2:$L$201,MATCH(A3&amp;"-3",Meccsek!$T$2:$T$201,0)),0)</f>
        <v>0</v>
      </c>
      <c r="T3" s="46">
        <f>IFERROR(INDEX(Meccsek!$L$2:$L$201,MATCH(A3&amp;"-4",Meccsek!$T$2:$T$201,0)),0)</f>
        <v>0</v>
      </c>
      <c r="U3" s="46">
        <f>IFERROR(IF(INDEX(Meccsek!$N$2:$N$201,MATCH(A3&amp;"-1",Meccsek!$T$2:$T$201,0))="Nyert",Q3,IF(INDEX(Meccsek!$N$2:$N$201,MATCH(A3&amp;"-1",Meccsek!$T$2:$T$201,0))="Törölve",1,0)),0)</f>
        <v>0</v>
      </c>
      <c r="V3" s="46">
        <f>IFERROR(IF(INDEX(Meccsek!$N$2:$N$201,MATCH(A3&amp;"-2",Meccsek!$T$2:$T$201,0))="Nyert",R3,IF(INDEX(Meccsek!$N$2:$N$201,MATCH(A3&amp;"-2",Meccsek!$T$2:$T$201,0))="Törölve",1,0)),0)</f>
        <v>0</v>
      </c>
      <c r="W3" s="46">
        <f>IFERROR(IF(INDEX(Meccsek!$N$2:$N$201,MATCH(A3&amp;"-3",Meccsek!$T$2:$T$201,0))="Nyert",S3,IF(INDEX(Meccsek!$N$2:$N$201,MATCH(A3&amp;"-3",Meccsek!$T$2:$T$201,0))="Törölve",1,0)),0)</f>
        <v>0</v>
      </c>
      <c r="X3" s="46">
        <f>IFERROR(IF(INDEX(Meccsek!$N$2:$N$201,MATCH(A3&amp;"-4",Meccsek!$T$2:$T$201,0))="Nyert",T3,IF(INDEX(Meccsek!$N$2:$N$201,MATCH(A3&amp;"-4",Meccsek!$T$2:$T$201,0))="Törölve",1,0)),0)</f>
        <v>0</v>
      </c>
    </row>
    <row r="4" spans="1:26" ht="15" customHeight="1" x14ac:dyDescent="0.25">
      <c r="A4" s="47"/>
      <c r="B4" s="52" t="str">
        <f>IFERROR(INDEX(Meccsek!$B$2:$B$201,MATCH(A4&amp;"-1",Meccsek!$T$2:$T$201,0)),"")</f>
        <v/>
      </c>
      <c r="C4" s="47"/>
      <c r="D4" s="53" t="str">
        <f>IF(A4="","",COUNTIF(Meccsek!$A$2:$A$201,A4))</f>
        <v/>
      </c>
      <c r="E4" s="53" t="str">
        <f t="shared" si="0"/>
        <v/>
      </c>
      <c r="F4" s="54" t="str">
        <f t="shared" si="1"/>
        <v/>
      </c>
      <c r="G4" s="53" t="str">
        <f t="shared" si="2"/>
        <v/>
      </c>
      <c r="H4" s="51"/>
      <c r="I4" s="28" t="str">
        <f t="shared" si="3"/>
        <v/>
      </c>
      <c r="J4" s="53" t="str">
        <f>IF(A4="","",COUNTIFS(Meccsek!$A$2:$A$201,A4,Meccsek!$N$2:$N$201,"Nyert"))</f>
        <v/>
      </c>
      <c r="K4" s="28" t="str">
        <f t="shared" si="4"/>
        <v/>
      </c>
      <c r="L4" s="28" t="str">
        <f t="shared" si="5"/>
        <v/>
      </c>
      <c r="M4" s="28" t="str">
        <f t="shared" si="6"/>
        <v/>
      </c>
      <c r="N4" s="28" t="str">
        <f>IFERROR(IF(M4="","",IF(N3="",Beállítások!$C$4,N3)+M4),"")</f>
        <v/>
      </c>
      <c r="Q4" s="46">
        <f>IFERROR(INDEX(Meccsek!$L$2:$L$201,MATCH(A4&amp;"-1",Meccsek!$T$2:$T$201,0)),0)</f>
        <v>0</v>
      </c>
      <c r="R4" s="46">
        <f>IFERROR(INDEX(Meccsek!$L$2:$L$201,MATCH(A4&amp;"-2",Meccsek!$T$2:$T$201,0)),0)</f>
        <v>0</v>
      </c>
      <c r="S4" s="46">
        <f>IFERROR(INDEX(Meccsek!$L$2:$L$201,MATCH(A4&amp;"-3",Meccsek!$T$2:$T$201,0)),0)</f>
        <v>0</v>
      </c>
      <c r="T4" s="46">
        <f>IFERROR(INDEX(Meccsek!$L$2:$L$201,MATCH(A4&amp;"-4",Meccsek!$T$2:$T$201,0)),0)</f>
        <v>0</v>
      </c>
      <c r="U4" s="46">
        <f>IFERROR(IF(INDEX(Meccsek!$N$2:$N$201,MATCH(A4&amp;"-1",Meccsek!$T$2:$T$201,0))="Nyert",Q4,IF(INDEX(Meccsek!$N$2:$N$201,MATCH(A4&amp;"-1",Meccsek!$T$2:$T$201,0))="Törölve",1,0)),0)</f>
        <v>0</v>
      </c>
      <c r="V4" s="46">
        <f>IFERROR(IF(INDEX(Meccsek!$N$2:$N$201,MATCH(A4&amp;"-2",Meccsek!$T$2:$T$201,0))="Nyert",R4,IF(INDEX(Meccsek!$N$2:$N$201,MATCH(A4&amp;"-2",Meccsek!$T$2:$T$201,0))="Törölve",1,0)),0)</f>
        <v>0</v>
      </c>
      <c r="W4" s="46">
        <f>IFERROR(IF(INDEX(Meccsek!$N$2:$N$201,MATCH(A4&amp;"-3",Meccsek!$T$2:$T$201,0))="Nyert",S4,IF(INDEX(Meccsek!$N$2:$N$201,MATCH(A4&amp;"-3",Meccsek!$T$2:$T$201,0))="Törölve",1,0)),0)</f>
        <v>0</v>
      </c>
      <c r="X4" s="46">
        <f>IFERROR(IF(INDEX(Meccsek!$N$2:$N$201,MATCH(A4&amp;"-4",Meccsek!$T$2:$T$201,0))="Nyert",T4,IF(INDEX(Meccsek!$N$2:$N$201,MATCH(A4&amp;"-4",Meccsek!$T$2:$T$201,0))="Törölve",1,0)),0)</f>
        <v>0</v>
      </c>
    </row>
    <row r="5" spans="1:26" ht="15" customHeight="1" x14ac:dyDescent="0.25">
      <c r="A5" s="47"/>
      <c r="B5" s="48" t="str">
        <f>IFERROR(INDEX(Meccsek!$B$2:$B$201,MATCH(A5&amp;"-1",Meccsek!$T$2:$T$201,0)),"")</f>
        <v/>
      </c>
      <c r="C5" s="47"/>
      <c r="D5" s="49" t="str">
        <f>IF(A5="","",COUNTIF(Meccsek!$A$2:$A$201,A5))</f>
        <v/>
      </c>
      <c r="E5" s="49" t="str">
        <f t="shared" si="0"/>
        <v/>
      </c>
      <c r="F5" s="50" t="str">
        <f t="shared" si="1"/>
        <v/>
      </c>
      <c r="G5" s="49" t="str">
        <f t="shared" si="2"/>
        <v/>
      </c>
      <c r="H5" s="51"/>
      <c r="I5" s="35" t="str">
        <f t="shared" si="3"/>
        <v/>
      </c>
      <c r="J5" s="49" t="str">
        <f>IF(A5="","",COUNTIFS(Meccsek!$A$2:$A$201,A5,Meccsek!$N$2:$N$201,"Nyert"))</f>
        <v/>
      </c>
      <c r="K5" s="35" t="str">
        <f t="shared" si="4"/>
        <v/>
      </c>
      <c r="L5" s="35" t="str">
        <f t="shared" si="5"/>
        <v/>
      </c>
      <c r="M5" s="35" t="str">
        <f t="shared" si="6"/>
        <v/>
      </c>
      <c r="N5" s="35" t="str">
        <f>IFERROR(IF(M5="","",IF(N4="",Beállítások!$C$4,N4)+M5),"")</f>
        <v/>
      </c>
      <c r="Q5" s="46">
        <f>IFERROR(INDEX(Meccsek!$L$2:$L$201,MATCH(A5&amp;"-1",Meccsek!$T$2:$T$201,0)),0)</f>
        <v>0</v>
      </c>
      <c r="R5" s="46">
        <f>IFERROR(INDEX(Meccsek!$L$2:$L$201,MATCH(A5&amp;"-2",Meccsek!$T$2:$T$201,0)),0)</f>
        <v>0</v>
      </c>
      <c r="S5" s="46">
        <f>IFERROR(INDEX(Meccsek!$L$2:$L$201,MATCH(A5&amp;"-3",Meccsek!$T$2:$T$201,0)),0)</f>
        <v>0</v>
      </c>
      <c r="T5" s="46">
        <f>IFERROR(INDEX(Meccsek!$L$2:$L$201,MATCH(A5&amp;"-4",Meccsek!$T$2:$T$201,0)),0)</f>
        <v>0</v>
      </c>
      <c r="U5" s="46">
        <f>IFERROR(IF(INDEX(Meccsek!$N$2:$N$201,MATCH(A5&amp;"-1",Meccsek!$T$2:$T$201,0))="Nyert",Q5,IF(INDEX(Meccsek!$N$2:$N$201,MATCH(A5&amp;"-1",Meccsek!$T$2:$T$201,0))="Törölve",1,0)),0)</f>
        <v>0</v>
      </c>
      <c r="V5" s="46">
        <f>IFERROR(IF(INDEX(Meccsek!$N$2:$N$201,MATCH(A5&amp;"-2",Meccsek!$T$2:$T$201,0))="Nyert",R5,IF(INDEX(Meccsek!$N$2:$N$201,MATCH(A5&amp;"-2",Meccsek!$T$2:$T$201,0))="Törölve",1,0)),0)</f>
        <v>0</v>
      </c>
      <c r="W5" s="46">
        <f>IFERROR(IF(INDEX(Meccsek!$N$2:$N$201,MATCH(A5&amp;"-3",Meccsek!$T$2:$T$201,0))="Nyert",S5,IF(INDEX(Meccsek!$N$2:$N$201,MATCH(A5&amp;"-3",Meccsek!$T$2:$T$201,0))="Törölve",1,0)),0)</f>
        <v>0</v>
      </c>
      <c r="X5" s="46">
        <f>IFERROR(IF(INDEX(Meccsek!$N$2:$N$201,MATCH(A5&amp;"-4",Meccsek!$T$2:$T$201,0))="Nyert",T5,IF(INDEX(Meccsek!$N$2:$N$201,MATCH(A5&amp;"-4",Meccsek!$T$2:$T$201,0))="Törölve",1,0)),0)</f>
        <v>0</v>
      </c>
    </row>
    <row r="6" spans="1:26" ht="15" customHeight="1" x14ac:dyDescent="0.25">
      <c r="A6" s="47"/>
      <c r="B6" s="52" t="str">
        <f>IFERROR(INDEX(Meccsek!$B$2:$B$201,MATCH(A6&amp;"-1",Meccsek!$T$2:$T$201,0)),"")</f>
        <v/>
      </c>
      <c r="C6" s="47"/>
      <c r="D6" s="53" t="str">
        <f>IF(A6="","",COUNTIF(Meccsek!$A$2:$A$201,A6))</f>
        <v/>
      </c>
      <c r="E6" s="53" t="str">
        <f t="shared" si="0"/>
        <v/>
      </c>
      <c r="F6" s="54" t="str">
        <f t="shared" si="1"/>
        <v/>
      </c>
      <c r="G6" s="53" t="str">
        <f t="shared" si="2"/>
        <v/>
      </c>
      <c r="H6" s="51"/>
      <c r="I6" s="28" t="str">
        <f t="shared" si="3"/>
        <v/>
      </c>
      <c r="J6" s="53" t="str">
        <f>IF(A6="","",COUNTIFS(Meccsek!$A$2:$A$201,A6,Meccsek!$N$2:$N$201,"Nyert"))</f>
        <v/>
      </c>
      <c r="K6" s="28" t="str">
        <f t="shared" si="4"/>
        <v/>
      </c>
      <c r="L6" s="28" t="str">
        <f t="shared" si="5"/>
        <v/>
      </c>
      <c r="M6" s="28" t="str">
        <f t="shared" si="6"/>
        <v/>
      </c>
      <c r="N6" s="28" t="str">
        <f>IFERROR(IF(M6="","",IF(N5="",Beállítások!$C$4,N5)+M6),"")</f>
        <v/>
      </c>
      <c r="Q6" s="46">
        <f>IFERROR(INDEX(Meccsek!$L$2:$L$201,MATCH(A6&amp;"-1",Meccsek!$T$2:$T$201,0)),0)</f>
        <v>0</v>
      </c>
      <c r="R6" s="46">
        <f>IFERROR(INDEX(Meccsek!$L$2:$L$201,MATCH(A6&amp;"-2",Meccsek!$T$2:$T$201,0)),0)</f>
        <v>0</v>
      </c>
      <c r="S6" s="46">
        <f>IFERROR(INDEX(Meccsek!$L$2:$L$201,MATCH(A6&amp;"-3",Meccsek!$T$2:$T$201,0)),0)</f>
        <v>0</v>
      </c>
      <c r="T6" s="46">
        <f>IFERROR(INDEX(Meccsek!$L$2:$L$201,MATCH(A6&amp;"-4",Meccsek!$T$2:$T$201,0)),0)</f>
        <v>0</v>
      </c>
      <c r="U6" s="46">
        <f>IFERROR(IF(INDEX(Meccsek!$N$2:$N$201,MATCH(A6&amp;"-1",Meccsek!$T$2:$T$201,0))="Nyert",Q6,IF(INDEX(Meccsek!$N$2:$N$201,MATCH(A6&amp;"-1",Meccsek!$T$2:$T$201,0))="Törölve",1,0)),0)</f>
        <v>0</v>
      </c>
      <c r="V6" s="46">
        <f>IFERROR(IF(INDEX(Meccsek!$N$2:$N$201,MATCH(A6&amp;"-2",Meccsek!$T$2:$T$201,0))="Nyert",R6,IF(INDEX(Meccsek!$N$2:$N$201,MATCH(A6&amp;"-2",Meccsek!$T$2:$T$201,0))="Törölve",1,0)),0)</f>
        <v>0</v>
      </c>
      <c r="W6" s="46">
        <f>IFERROR(IF(INDEX(Meccsek!$N$2:$N$201,MATCH(A6&amp;"-3",Meccsek!$T$2:$T$201,0))="Nyert",S6,IF(INDEX(Meccsek!$N$2:$N$201,MATCH(A6&amp;"-3",Meccsek!$T$2:$T$201,0))="Törölve",1,0)),0)</f>
        <v>0</v>
      </c>
      <c r="X6" s="46">
        <f>IFERROR(IF(INDEX(Meccsek!$N$2:$N$201,MATCH(A6&amp;"-4",Meccsek!$T$2:$T$201,0))="Nyert",T6,IF(INDEX(Meccsek!$N$2:$N$201,MATCH(A6&amp;"-4",Meccsek!$T$2:$T$201,0))="Törölve",1,0)),0)</f>
        <v>0</v>
      </c>
    </row>
    <row r="7" spans="1:26" ht="15" customHeight="1" x14ac:dyDescent="0.25">
      <c r="A7" s="30"/>
      <c r="B7" s="48" t="str">
        <f>IFERROR(INDEX(Meccsek!$B$2:$B$201,MATCH(A7&amp;"-1",Meccsek!$T$2:$T$201,0)),"")</f>
        <v/>
      </c>
      <c r="C7" s="30"/>
      <c r="D7" s="49" t="str">
        <f>IF(A7="","",COUNTIF(Meccsek!$A$2:$A$201,A7))</f>
        <v/>
      </c>
      <c r="E7" s="49" t="str">
        <f t="shared" si="0"/>
        <v/>
      </c>
      <c r="F7" s="50" t="str">
        <f t="shared" si="1"/>
        <v/>
      </c>
      <c r="G7" s="49" t="str">
        <f t="shared" si="2"/>
        <v/>
      </c>
      <c r="H7" s="55"/>
      <c r="I7" s="35" t="str">
        <f t="shared" si="3"/>
        <v/>
      </c>
      <c r="J7" s="49" t="str">
        <f>IF(A7="","",COUNTIFS(Meccsek!$A$2:$A$201,A7,Meccsek!$N$2:$N$201,"Nyert"))</f>
        <v/>
      </c>
      <c r="K7" s="35" t="str">
        <f t="shared" si="4"/>
        <v/>
      </c>
      <c r="L7" s="35" t="str">
        <f t="shared" si="5"/>
        <v/>
      </c>
      <c r="M7" s="35" t="str">
        <f t="shared" si="6"/>
        <v/>
      </c>
      <c r="N7" s="35" t="str">
        <f>IFERROR(IF(M7="","",IF(N6="",Beállítások!$C$4,N6)+M7),"")</f>
        <v/>
      </c>
      <c r="Q7" s="46">
        <f>IFERROR(INDEX(Meccsek!$L$2:$L$201,MATCH(A7&amp;"-1",Meccsek!$T$2:$T$201,0)),0)</f>
        <v>0</v>
      </c>
      <c r="R7" s="46">
        <f>IFERROR(INDEX(Meccsek!$L$2:$L$201,MATCH(A7&amp;"-2",Meccsek!$T$2:$T$201,0)),0)</f>
        <v>0</v>
      </c>
      <c r="S7" s="46">
        <f>IFERROR(INDEX(Meccsek!$L$2:$L$201,MATCH(A7&amp;"-3",Meccsek!$T$2:$T$201,0)),0)</f>
        <v>0</v>
      </c>
      <c r="T7" s="46">
        <f>IFERROR(INDEX(Meccsek!$L$2:$L$201,MATCH(A7&amp;"-4",Meccsek!$T$2:$T$201,0)),0)</f>
        <v>0</v>
      </c>
      <c r="U7" s="46">
        <f>IFERROR(IF(INDEX(Meccsek!$N$2:$N$201,MATCH(A7&amp;"-1",Meccsek!$T$2:$T$201,0))="Nyert",Q7,IF(INDEX(Meccsek!$N$2:$N$201,MATCH(A7&amp;"-1",Meccsek!$T$2:$T$201,0))="Törölve",1,0)),0)</f>
        <v>0</v>
      </c>
      <c r="V7" s="46">
        <f>IFERROR(IF(INDEX(Meccsek!$N$2:$N$201,MATCH(A7&amp;"-2",Meccsek!$T$2:$T$201,0))="Nyert",R7,IF(INDEX(Meccsek!$N$2:$N$201,MATCH(A7&amp;"-2",Meccsek!$T$2:$T$201,0))="Törölve",1,0)),0)</f>
        <v>0</v>
      </c>
      <c r="W7" s="46">
        <f>IFERROR(IF(INDEX(Meccsek!$N$2:$N$201,MATCH(A7&amp;"-3",Meccsek!$T$2:$T$201,0))="Nyert",S7,IF(INDEX(Meccsek!$N$2:$N$201,MATCH(A7&amp;"-3",Meccsek!$T$2:$T$201,0))="Törölve",1,0)),0)</f>
        <v>0</v>
      </c>
      <c r="X7" s="46">
        <f>IFERROR(IF(INDEX(Meccsek!$N$2:$N$201,MATCH(A7&amp;"-4",Meccsek!$T$2:$T$201,0))="Nyert",T7,IF(INDEX(Meccsek!$N$2:$N$201,MATCH(A7&amp;"-4",Meccsek!$T$2:$T$201,0))="Törölve",1,0)),0)</f>
        <v>0</v>
      </c>
    </row>
    <row r="8" spans="1:26" ht="15" customHeight="1" x14ac:dyDescent="0.25">
      <c r="A8" s="36"/>
      <c r="B8" s="52" t="str">
        <f>IFERROR(INDEX(Meccsek!$B$2:$B$201,MATCH(A8&amp;"-1",Meccsek!$T$2:$T$201,0)),"")</f>
        <v/>
      </c>
      <c r="C8" s="36"/>
      <c r="D8" s="53" t="str">
        <f>IF(A8="","",COUNTIF(Meccsek!$A$2:$A$201,A8))</f>
        <v/>
      </c>
      <c r="E8" s="53" t="str">
        <f t="shared" si="0"/>
        <v/>
      </c>
      <c r="F8" s="54" t="str">
        <f t="shared" si="1"/>
        <v/>
      </c>
      <c r="G8" s="53" t="str">
        <f t="shared" si="2"/>
        <v/>
      </c>
      <c r="H8" s="56"/>
      <c r="I8" s="28" t="str">
        <f t="shared" si="3"/>
        <v/>
      </c>
      <c r="J8" s="53" t="str">
        <f>IF(A8="","",COUNTIFS(Meccsek!$A$2:$A$201,A8,Meccsek!$N$2:$N$201,"Nyert"))</f>
        <v/>
      </c>
      <c r="K8" s="28" t="str">
        <f t="shared" si="4"/>
        <v/>
      </c>
      <c r="L8" s="28" t="str">
        <f t="shared" si="5"/>
        <v/>
      </c>
      <c r="M8" s="28" t="str">
        <f t="shared" si="6"/>
        <v/>
      </c>
      <c r="N8" s="28" t="str">
        <f>IFERROR(IF(M8="","",IF(N7="",Beállítások!$C$4,N7)+M8),"")</f>
        <v/>
      </c>
      <c r="Q8" s="46">
        <f>IFERROR(INDEX(Meccsek!$L$2:$L$201,MATCH(A8&amp;"-1",Meccsek!$T$2:$T$201,0)),0)</f>
        <v>0</v>
      </c>
      <c r="R8" s="46">
        <f>IFERROR(INDEX(Meccsek!$L$2:$L$201,MATCH(A8&amp;"-2",Meccsek!$T$2:$T$201,0)),0)</f>
        <v>0</v>
      </c>
      <c r="S8" s="46">
        <f>IFERROR(INDEX(Meccsek!$L$2:$L$201,MATCH(A8&amp;"-3",Meccsek!$T$2:$T$201,0)),0)</f>
        <v>0</v>
      </c>
      <c r="T8" s="46">
        <f>IFERROR(INDEX(Meccsek!$L$2:$L$201,MATCH(A8&amp;"-4",Meccsek!$T$2:$T$201,0)),0)</f>
        <v>0</v>
      </c>
      <c r="U8" s="46">
        <f>IFERROR(IF(INDEX(Meccsek!$N$2:$N$201,MATCH(A8&amp;"-1",Meccsek!$T$2:$T$201,0))="Nyert",Q8,IF(INDEX(Meccsek!$N$2:$N$201,MATCH(A8&amp;"-1",Meccsek!$T$2:$T$201,0))="Törölve",1,0)),0)</f>
        <v>0</v>
      </c>
      <c r="V8" s="46">
        <f>IFERROR(IF(INDEX(Meccsek!$N$2:$N$201,MATCH(A8&amp;"-2",Meccsek!$T$2:$T$201,0))="Nyert",R8,IF(INDEX(Meccsek!$N$2:$N$201,MATCH(A8&amp;"-2",Meccsek!$T$2:$T$201,0))="Törölve",1,0)),0)</f>
        <v>0</v>
      </c>
      <c r="W8" s="46">
        <f>IFERROR(IF(INDEX(Meccsek!$N$2:$N$201,MATCH(A8&amp;"-3",Meccsek!$T$2:$T$201,0))="Nyert",S8,IF(INDEX(Meccsek!$N$2:$N$201,MATCH(A8&amp;"-3",Meccsek!$T$2:$T$201,0))="Törölve",1,0)),0)</f>
        <v>0</v>
      </c>
      <c r="X8" s="46">
        <f>IFERROR(IF(INDEX(Meccsek!$N$2:$N$201,MATCH(A8&amp;"-4",Meccsek!$T$2:$T$201,0))="Nyert",T8,IF(INDEX(Meccsek!$N$2:$N$201,MATCH(A8&amp;"-4",Meccsek!$T$2:$T$201,0))="Törölve",1,0)),0)</f>
        <v>0</v>
      </c>
    </row>
    <row r="9" spans="1:26" ht="15" customHeight="1" x14ac:dyDescent="0.25">
      <c r="A9" s="30"/>
      <c r="B9" s="48" t="str">
        <f>IFERROR(INDEX(Meccsek!$B$2:$B$201,MATCH(A9&amp;"-1",Meccsek!$T$2:$T$201,0)),"")</f>
        <v/>
      </c>
      <c r="C9" s="30"/>
      <c r="D9" s="49" t="str">
        <f>IF(A9="","",COUNTIF(Meccsek!$A$2:$A$201,A9))</f>
        <v/>
      </c>
      <c r="E9" s="49" t="str">
        <f t="shared" si="0"/>
        <v/>
      </c>
      <c r="F9" s="50" t="str">
        <f t="shared" si="1"/>
        <v/>
      </c>
      <c r="G9" s="49" t="str">
        <f t="shared" si="2"/>
        <v/>
      </c>
      <c r="H9" s="55"/>
      <c r="I9" s="35" t="str">
        <f t="shared" si="3"/>
        <v/>
      </c>
      <c r="J9" s="49" t="str">
        <f>IF(A9="","",COUNTIFS(Meccsek!$A$2:$A$201,A9,Meccsek!$N$2:$N$201,"Nyert"))</f>
        <v/>
      </c>
      <c r="K9" s="35" t="str">
        <f t="shared" si="4"/>
        <v/>
      </c>
      <c r="L9" s="35" t="str">
        <f t="shared" si="5"/>
        <v/>
      </c>
      <c r="M9" s="35" t="str">
        <f t="shared" si="6"/>
        <v/>
      </c>
      <c r="N9" s="35" t="str">
        <f>IFERROR(IF(M9="","",IF(N8="",Beállítások!$C$4,N8)+M9),"")</f>
        <v/>
      </c>
      <c r="Q9" s="46">
        <f>IFERROR(INDEX(Meccsek!$L$2:$L$201,MATCH(A9&amp;"-1",Meccsek!$T$2:$T$201,0)),0)</f>
        <v>0</v>
      </c>
      <c r="R9" s="46">
        <f>IFERROR(INDEX(Meccsek!$L$2:$L$201,MATCH(A9&amp;"-2",Meccsek!$T$2:$T$201,0)),0)</f>
        <v>0</v>
      </c>
      <c r="S9" s="46">
        <f>IFERROR(INDEX(Meccsek!$L$2:$L$201,MATCH(A9&amp;"-3",Meccsek!$T$2:$T$201,0)),0)</f>
        <v>0</v>
      </c>
      <c r="T9" s="46">
        <f>IFERROR(INDEX(Meccsek!$L$2:$L$201,MATCH(A9&amp;"-4",Meccsek!$T$2:$T$201,0)),0)</f>
        <v>0</v>
      </c>
      <c r="U9" s="46">
        <f>IFERROR(IF(INDEX(Meccsek!$N$2:$N$201,MATCH(A9&amp;"-1",Meccsek!$T$2:$T$201,0))="Nyert",Q9,IF(INDEX(Meccsek!$N$2:$N$201,MATCH(A9&amp;"-1",Meccsek!$T$2:$T$201,0))="Törölve",1,0)),0)</f>
        <v>0</v>
      </c>
      <c r="V9" s="46">
        <f>IFERROR(IF(INDEX(Meccsek!$N$2:$N$201,MATCH(A9&amp;"-2",Meccsek!$T$2:$T$201,0))="Nyert",R9,IF(INDEX(Meccsek!$N$2:$N$201,MATCH(A9&amp;"-2",Meccsek!$T$2:$T$201,0))="Törölve",1,0)),0)</f>
        <v>0</v>
      </c>
      <c r="W9" s="46">
        <f>IFERROR(IF(INDEX(Meccsek!$N$2:$N$201,MATCH(A9&amp;"-3",Meccsek!$T$2:$T$201,0))="Nyert",S9,IF(INDEX(Meccsek!$N$2:$N$201,MATCH(A9&amp;"-3",Meccsek!$T$2:$T$201,0))="Törölve",1,0)),0)</f>
        <v>0</v>
      </c>
      <c r="X9" s="46">
        <f>IFERROR(IF(INDEX(Meccsek!$N$2:$N$201,MATCH(A9&amp;"-4",Meccsek!$T$2:$T$201,0))="Nyert",T9,IF(INDEX(Meccsek!$N$2:$N$201,MATCH(A9&amp;"-4",Meccsek!$T$2:$T$201,0))="Törölve",1,0)),0)</f>
        <v>0</v>
      </c>
    </row>
    <row r="10" spans="1:26" ht="15" customHeight="1" x14ac:dyDescent="0.25">
      <c r="A10" s="36"/>
      <c r="B10" s="52" t="str">
        <f>IFERROR(INDEX(Meccsek!$B$2:$B$201,MATCH(A10&amp;"-1",Meccsek!$T$2:$T$201,0)),"")</f>
        <v/>
      </c>
      <c r="C10" s="36"/>
      <c r="D10" s="53" t="str">
        <f>IF(A10="","",COUNTIF(Meccsek!$A$2:$A$201,A10))</f>
        <v/>
      </c>
      <c r="E10" s="53" t="str">
        <f t="shared" si="0"/>
        <v/>
      </c>
      <c r="F10" s="54" t="str">
        <f t="shared" si="1"/>
        <v/>
      </c>
      <c r="G10" s="53" t="str">
        <f t="shared" si="2"/>
        <v/>
      </c>
      <c r="H10" s="56"/>
      <c r="I10" s="28" t="str">
        <f t="shared" si="3"/>
        <v/>
      </c>
      <c r="J10" s="53" t="str">
        <f>IF(A10="","",COUNTIFS(Meccsek!$A$2:$A$201,A10,Meccsek!$N$2:$N$201,"Nyert"))</f>
        <v/>
      </c>
      <c r="K10" s="28" t="str">
        <f t="shared" si="4"/>
        <v/>
      </c>
      <c r="L10" s="28" t="str">
        <f t="shared" si="5"/>
        <v/>
      </c>
      <c r="M10" s="28" t="str">
        <f t="shared" si="6"/>
        <v/>
      </c>
      <c r="N10" s="28" t="str">
        <f>IFERROR(IF(M10="","",IF(N9="",Beállítások!$C$4,N9)+M10),"")</f>
        <v/>
      </c>
      <c r="Q10" s="46">
        <f>IFERROR(INDEX(Meccsek!$L$2:$L$201,MATCH(A10&amp;"-1",Meccsek!$T$2:$T$201,0)),0)</f>
        <v>0</v>
      </c>
      <c r="R10" s="46">
        <f>IFERROR(INDEX(Meccsek!$L$2:$L$201,MATCH(A10&amp;"-2",Meccsek!$T$2:$T$201,0)),0)</f>
        <v>0</v>
      </c>
      <c r="S10" s="46">
        <f>IFERROR(INDEX(Meccsek!$L$2:$L$201,MATCH(A10&amp;"-3",Meccsek!$T$2:$T$201,0)),0)</f>
        <v>0</v>
      </c>
      <c r="T10" s="46">
        <f>IFERROR(INDEX(Meccsek!$L$2:$L$201,MATCH(A10&amp;"-4",Meccsek!$T$2:$T$201,0)),0)</f>
        <v>0</v>
      </c>
      <c r="U10" s="46">
        <f>IFERROR(IF(INDEX(Meccsek!$N$2:$N$201,MATCH(A10&amp;"-1",Meccsek!$T$2:$T$201,0))="Nyert",Q10,IF(INDEX(Meccsek!$N$2:$N$201,MATCH(A10&amp;"-1",Meccsek!$T$2:$T$201,0))="Törölve",1,0)),0)</f>
        <v>0</v>
      </c>
      <c r="V10" s="46">
        <f>IFERROR(IF(INDEX(Meccsek!$N$2:$N$201,MATCH(A10&amp;"-2",Meccsek!$T$2:$T$201,0))="Nyert",R10,IF(INDEX(Meccsek!$N$2:$N$201,MATCH(A10&amp;"-2",Meccsek!$T$2:$T$201,0))="Törölve",1,0)),0)</f>
        <v>0</v>
      </c>
      <c r="W10" s="46">
        <f>IFERROR(IF(INDEX(Meccsek!$N$2:$N$201,MATCH(A10&amp;"-3",Meccsek!$T$2:$T$201,0))="Nyert",S10,IF(INDEX(Meccsek!$N$2:$N$201,MATCH(A10&amp;"-3",Meccsek!$T$2:$T$201,0))="Törölve",1,0)),0)</f>
        <v>0</v>
      </c>
      <c r="X10" s="46">
        <f>IFERROR(IF(INDEX(Meccsek!$N$2:$N$201,MATCH(A10&amp;"-4",Meccsek!$T$2:$T$201,0))="Nyert",T10,IF(INDEX(Meccsek!$N$2:$N$201,MATCH(A10&amp;"-4",Meccsek!$T$2:$T$201,0))="Törölve",1,0)),0)</f>
        <v>0</v>
      </c>
    </row>
    <row r="11" spans="1:26" ht="15" customHeight="1" x14ac:dyDescent="0.25">
      <c r="A11" s="30"/>
      <c r="B11" s="48" t="str">
        <f>IFERROR(INDEX(Meccsek!$B$2:$B$201,MATCH(A11&amp;"-1",Meccsek!$T$2:$T$201,0)),"")</f>
        <v/>
      </c>
      <c r="C11" s="30"/>
      <c r="D11" s="49" t="str">
        <f>IF(A11="","",COUNTIF(Meccsek!$A$2:$A$201,A11))</f>
        <v/>
      </c>
      <c r="E11" s="49" t="str">
        <f t="shared" si="0"/>
        <v/>
      </c>
      <c r="F11" s="50" t="str">
        <f t="shared" si="1"/>
        <v/>
      </c>
      <c r="G11" s="49" t="str">
        <f t="shared" si="2"/>
        <v/>
      </c>
      <c r="H11" s="55"/>
      <c r="I11" s="35" t="str">
        <f t="shared" si="3"/>
        <v/>
      </c>
      <c r="J11" s="49" t="str">
        <f>IF(A11="","",COUNTIFS(Meccsek!$A$2:$A$201,A11,Meccsek!$N$2:$N$201,"Nyert"))</f>
        <v/>
      </c>
      <c r="K11" s="35" t="str">
        <f t="shared" si="4"/>
        <v/>
      </c>
      <c r="L11" s="35" t="str">
        <f t="shared" si="5"/>
        <v/>
      </c>
      <c r="M11" s="35" t="str">
        <f t="shared" si="6"/>
        <v/>
      </c>
      <c r="N11" s="35" t="str">
        <f>IFERROR(IF(M11="","",IF(N10="",Beállítások!$C$4,N10)+M11),"")</f>
        <v/>
      </c>
      <c r="Q11" s="46">
        <f>IFERROR(INDEX(Meccsek!$L$2:$L$201,MATCH(A11&amp;"-1",Meccsek!$T$2:$T$201,0)),0)</f>
        <v>0</v>
      </c>
      <c r="R11" s="46">
        <f>IFERROR(INDEX(Meccsek!$L$2:$L$201,MATCH(A11&amp;"-2",Meccsek!$T$2:$T$201,0)),0)</f>
        <v>0</v>
      </c>
      <c r="S11" s="46">
        <f>IFERROR(INDEX(Meccsek!$L$2:$L$201,MATCH(A11&amp;"-3",Meccsek!$T$2:$T$201,0)),0)</f>
        <v>0</v>
      </c>
      <c r="T11" s="46">
        <f>IFERROR(INDEX(Meccsek!$L$2:$L$201,MATCH(A11&amp;"-4",Meccsek!$T$2:$T$201,0)),0)</f>
        <v>0</v>
      </c>
      <c r="U11" s="46">
        <f>IFERROR(IF(INDEX(Meccsek!$N$2:$N$201,MATCH(A11&amp;"-1",Meccsek!$T$2:$T$201,0))="Nyert",Q11,IF(INDEX(Meccsek!$N$2:$N$201,MATCH(A11&amp;"-1",Meccsek!$T$2:$T$201,0))="Törölve",1,0)),0)</f>
        <v>0</v>
      </c>
      <c r="V11" s="46">
        <f>IFERROR(IF(INDEX(Meccsek!$N$2:$N$201,MATCH(A11&amp;"-2",Meccsek!$T$2:$T$201,0))="Nyert",R11,IF(INDEX(Meccsek!$N$2:$N$201,MATCH(A11&amp;"-2",Meccsek!$T$2:$T$201,0))="Törölve",1,0)),0)</f>
        <v>0</v>
      </c>
      <c r="W11" s="46">
        <f>IFERROR(IF(INDEX(Meccsek!$N$2:$N$201,MATCH(A11&amp;"-3",Meccsek!$T$2:$T$201,0))="Nyert",S11,IF(INDEX(Meccsek!$N$2:$N$201,MATCH(A11&amp;"-3",Meccsek!$T$2:$T$201,0))="Törölve",1,0)),0)</f>
        <v>0</v>
      </c>
      <c r="X11" s="46">
        <f>IFERROR(IF(INDEX(Meccsek!$N$2:$N$201,MATCH(A11&amp;"-4",Meccsek!$T$2:$T$201,0))="Nyert",T11,IF(INDEX(Meccsek!$N$2:$N$201,MATCH(A11&amp;"-4",Meccsek!$T$2:$T$201,0))="Törölve",1,0)),0)</f>
        <v>0</v>
      </c>
    </row>
    <row r="12" spans="1:26" ht="15" customHeight="1" x14ac:dyDescent="0.25">
      <c r="A12" s="36"/>
      <c r="B12" s="52" t="str">
        <f>IFERROR(INDEX(Meccsek!$B$2:$B$201,MATCH(A12&amp;"-1",Meccsek!$T$2:$T$201,0)),"")</f>
        <v/>
      </c>
      <c r="C12" s="36"/>
      <c r="D12" s="53" t="str">
        <f>IF(A12="","",COUNTIF(Meccsek!$A$2:$A$201,A12))</f>
        <v/>
      </c>
      <c r="E12" s="53" t="str">
        <f t="shared" si="0"/>
        <v/>
      </c>
      <c r="F12" s="54" t="str">
        <f t="shared" si="1"/>
        <v/>
      </c>
      <c r="G12" s="53" t="str">
        <f t="shared" si="2"/>
        <v/>
      </c>
      <c r="H12" s="56"/>
      <c r="I12" s="28" t="str">
        <f t="shared" si="3"/>
        <v/>
      </c>
      <c r="J12" s="53" t="str">
        <f>IF(A12="","",COUNTIFS(Meccsek!$A$2:$A$201,A12,Meccsek!$N$2:$N$201,"Nyert"))</f>
        <v/>
      </c>
      <c r="K12" s="28" t="str">
        <f t="shared" si="4"/>
        <v/>
      </c>
      <c r="L12" s="28" t="str">
        <f t="shared" si="5"/>
        <v/>
      </c>
      <c r="M12" s="28" t="str">
        <f t="shared" si="6"/>
        <v/>
      </c>
      <c r="N12" s="28" t="str">
        <f>IFERROR(IF(M12="","",IF(N11="",Beállítások!$C$4,N11)+M12),"")</f>
        <v/>
      </c>
      <c r="Q12" s="46">
        <f>IFERROR(INDEX(Meccsek!$L$2:$L$201,MATCH(A12&amp;"-1",Meccsek!$T$2:$T$201,0)),0)</f>
        <v>0</v>
      </c>
      <c r="R12" s="46">
        <f>IFERROR(INDEX(Meccsek!$L$2:$L$201,MATCH(A12&amp;"-2",Meccsek!$T$2:$T$201,0)),0)</f>
        <v>0</v>
      </c>
      <c r="S12" s="46">
        <f>IFERROR(INDEX(Meccsek!$L$2:$L$201,MATCH(A12&amp;"-3",Meccsek!$T$2:$T$201,0)),0)</f>
        <v>0</v>
      </c>
      <c r="T12" s="46">
        <f>IFERROR(INDEX(Meccsek!$L$2:$L$201,MATCH(A12&amp;"-4",Meccsek!$T$2:$T$201,0)),0)</f>
        <v>0</v>
      </c>
      <c r="U12" s="46">
        <f>IFERROR(IF(INDEX(Meccsek!$N$2:$N$201,MATCH(A12&amp;"-1",Meccsek!$T$2:$T$201,0))="Nyert",Q12,IF(INDEX(Meccsek!$N$2:$N$201,MATCH(A12&amp;"-1",Meccsek!$T$2:$T$201,0))="Törölve",1,0)),0)</f>
        <v>0</v>
      </c>
      <c r="V12" s="46">
        <f>IFERROR(IF(INDEX(Meccsek!$N$2:$N$201,MATCH(A12&amp;"-2",Meccsek!$T$2:$T$201,0))="Nyert",R12,IF(INDEX(Meccsek!$N$2:$N$201,MATCH(A12&amp;"-2",Meccsek!$T$2:$T$201,0))="Törölve",1,0)),0)</f>
        <v>0</v>
      </c>
      <c r="W12" s="46">
        <f>IFERROR(IF(INDEX(Meccsek!$N$2:$N$201,MATCH(A12&amp;"-3",Meccsek!$T$2:$T$201,0))="Nyert",S12,IF(INDEX(Meccsek!$N$2:$N$201,MATCH(A12&amp;"-3",Meccsek!$T$2:$T$201,0))="Törölve",1,0)),0)</f>
        <v>0</v>
      </c>
      <c r="X12" s="46">
        <f>IFERROR(IF(INDEX(Meccsek!$N$2:$N$201,MATCH(A12&amp;"-4",Meccsek!$T$2:$T$201,0))="Nyert",T12,IF(INDEX(Meccsek!$N$2:$N$201,MATCH(A12&amp;"-4",Meccsek!$T$2:$T$201,0))="Törölve",1,0)),0)</f>
        <v>0</v>
      </c>
    </row>
    <row r="13" spans="1:26" ht="15" customHeight="1" x14ac:dyDescent="0.25">
      <c r="A13" s="30"/>
      <c r="B13" s="48" t="str">
        <f>IFERROR(INDEX(Meccsek!$B$2:$B$201,MATCH(A13&amp;"-1",Meccsek!$T$2:$T$201,0)),"")</f>
        <v/>
      </c>
      <c r="C13" s="30"/>
      <c r="D13" s="49" t="str">
        <f>IF(A13="","",COUNTIF(Meccsek!$A$2:$A$201,A13))</f>
        <v/>
      </c>
      <c r="E13" s="49" t="str">
        <f t="shared" si="0"/>
        <v/>
      </c>
      <c r="F13" s="50" t="str">
        <f t="shared" si="1"/>
        <v/>
      </c>
      <c r="G13" s="49" t="str">
        <f t="shared" si="2"/>
        <v/>
      </c>
      <c r="H13" s="55"/>
      <c r="I13" s="35" t="str">
        <f t="shared" si="3"/>
        <v/>
      </c>
      <c r="J13" s="49" t="str">
        <f>IF(A13="","",COUNTIFS(Meccsek!$A$2:$A$201,A13,Meccsek!$N$2:$N$201,"Nyert"))</f>
        <v/>
      </c>
      <c r="K13" s="35" t="str">
        <f t="shared" si="4"/>
        <v/>
      </c>
      <c r="L13" s="35" t="str">
        <f t="shared" si="5"/>
        <v/>
      </c>
      <c r="M13" s="35" t="str">
        <f t="shared" si="6"/>
        <v/>
      </c>
      <c r="N13" s="35" t="str">
        <f>IFERROR(IF(M13="","",IF(N12="",Beállítások!$C$4,N12)+M13),"")</f>
        <v/>
      </c>
      <c r="Q13" s="46">
        <f>IFERROR(INDEX(Meccsek!$L$2:$L$201,MATCH(A13&amp;"-1",Meccsek!$T$2:$T$201,0)),0)</f>
        <v>0</v>
      </c>
      <c r="R13" s="46">
        <f>IFERROR(INDEX(Meccsek!$L$2:$L$201,MATCH(A13&amp;"-2",Meccsek!$T$2:$T$201,0)),0)</f>
        <v>0</v>
      </c>
      <c r="S13" s="46">
        <f>IFERROR(INDEX(Meccsek!$L$2:$L$201,MATCH(A13&amp;"-3",Meccsek!$T$2:$T$201,0)),0)</f>
        <v>0</v>
      </c>
      <c r="T13" s="46">
        <f>IFERROR(INDEX(Meccsek!$L$2:$L$201,MATCH(A13&amp;"-4",Meccsek!$T$2:$T$201,0)),0)</f>
        <v>0</v>
      </c>
      <c r="U13" s="46">
        <f>IFERROR(IF(INDEX(Meccsek!$N$2:$N$201,MATCH(A13&amp;"-1",Meccsek!$T$2:$T$201,0))="Nyert",Q13,IF(INDEX(Meccsek!$N$2:$N$201,MATCH(A13&amp;"-1",Meccsek!$T$2:$T$201,0))="Törölve",1,0)),0)</f>
        <v>0</v>
      </c>
      <c r="V13" s="46">
        <f>IFERROR(IF(INDEX(Meccsek!$N$2:$N$201,MATCH(A13&amp;"-2",Meccsek!$T$2:$T$201,0))="Nyert",R13,IF(INDEX(Meccsek!$N$2:$N$201,MATCH(A13&amp;"-2",Meccsek!$T$2:$T$201,0))="Törölve",1,0)),0)</f>
        <v>0</v>
      </c>
      <c r="W13" s="46">
        <f>IFERROR(IF(INDEX(Meccsek!$N$2:$N$201,MATCH(A13&amp;"-3",Meccsek!$T$2:$T$201,0))="Nyert",S13,IF(INDEX(Meccsek!$N$2:$N$201,MATCH(A13&amp;"-3",Meccsek!$T$2:$T$201,0))="Törölve",1,0)),0)</f>
        <v>0</v>
      </c>
      <c r="X13" s="46">
        <f>IFERROR(IF(INDEX(Meccsek!$N$2:$N$201,MATCH(A13&amp;"-4",Meccsek!$T$2:$T$201,0))="Nyert",T13,IF(INDEX(Meccsek!$N$2:$N$201,MATCH(A13&amp;"-4",Meccsek!$T$2:$T$201,0))="Törölve",1,0)),0)</f>
        <v>0</v>
      </c>
    </row>
    <row r="14" spans="1:26" ht="15" customHeight="1" x14ac:dyDescent="0.25">
      <c r="A14" s="36"/>
      <c r="B14" s="52" t="str">
        <f>IFERROR(INDEX(Meccsek!$B$2:$B$201,MATCH(A14&amp;"-1",Meccsek!$T$2:$T$201,0)),"")</f>
        <v/>
      </c>
      <c r="C14" s="36"/>
      <c r="D14" s="53" t="str">
        <f>IF(A14="","",COUNTIF(Meccsek!$A$2:$A$201,A14))</f>
        <v/>
      </c>
      <c r="E14" s="53" t="str">
        <f t="shared" si="0"/>
        <v/>
      </c>
      <c r="F14" s="54" t="str">
        <f t="shared" si="1"/>
        <v/>
      </c>
      <c r="G14" s="53" t="str">
        <f t="shared" si="2"/>
        <v/>
      </c>
      <c r="H14" s="56"/>
      <c r="I14" s="28" t="str">
        <f t="shared" si="3"/>
        <v/>
      </c>
      <c r="J14" s="53" t="str">
        <f>IF(A14="","",COUNTIFS(Meccsek!$A$2:$A$201,A14,Meccsek!$N$2:$N$201,"Nyert"))</f>
        <v/>
      </c>
      <c r="K14" s="28" t="str">
        <f t="shared" si="4"/>
        <v/>
      </c>
      <c r="L14" s="28" t="str">
        <f t="shared" si="5"/>
        <v/>
      </c>
      <c r="M14" s="28" t="str">
        <f t="shared" si="6"/>
        <v/>
      </c>
      <c r="N14" s="28" t="str">
        <f>IFERROR(IF(M14="","",IF(N13="",Beállítások!$C$4,N13)+M14),"")</f>
        <v/>
      </c>
      <c r="Q14" s="46">
        <f>IFERROR(INDEX(Meccsek!$L$2:$L$201,MATCH(A14&amp;"-1",Meccsek!$T$2:$T$201,0)),0)</f>
        <v>0</v>
      </c>
      <c r="R14" s="46">
        <f>IFERROR(INDEX(Meccsek!$L$2:$L$201,MATCH(A14&amp;"-2",Meccsek!$T$2:$T$201,0)),0)</f>
        <v>0</v>
      </c>
      <c r="S14" s="46">
        <f>IFERROR(INDEX(Meccsek!$L$2:$L$201,MATCH(A14&amp;"-3",Meccsek!$T$2:$T$201,0)),0)</f>
        <v>0</v>
      </c>
      <c r="T14" s="46">
        <f>IFERROR(INDEX(Meccsek!$L$2:$L$201,MATCH(A14&amp;"-4",Meccsek!$T$2:$T$201,0)),0)</f>
        <v>0</v>
      </c>
      <c r="U14" s="46">
        <f>IFERROR(IF(INDEX(Meccsek!$N$2:$N$201,MATCH(A14&amp;"-1",Meccsek!$T$2:$T$201,0))="Nyert",Q14,IF(INDEX(Meccsek!$N$2:$N$201,MATCH(A14&amp;"-1",Meccsek!$T$2:$T$201,0))="Törölve",1,0)),0)</f>
        <v>0</v>
      </c>
      <c r="V14" s="46">
        <f>IFERROR(IF(INDEX(Meccsek!$N$2:$N$201,MATCH(A14&amp;"-2",Meccsek!$T$2:$T$201,0))="Nyert",R14,IF(INDEX(Meccsek!$N$2:$N$201,MATCH(A14&amp;"-2",Meccsek!$T$2:$T$201,0))="Törölve",1,0)),0)</f>
        <v>0</v>
      </c>
      <c r="W14" s="46">
        <f>IFERROR(IF(INDEX(Meccsek!$N$2:$N$201,MATCH(A14&amp;"-3",Meccsek!$T$2:$T$201,0))="Nyert",S14,IF(INDEX(Meccsek!$N$2:$N$201,MATCH(A14&amp;"-3",Meccsek!$T$2:$T$201,0))="Törölve",1,0)),0)</f>
        <v>0</v>
      </c>
      <c r="X14" s="46">
        <f>IFERROR(IF(INDEX(Meccsek!$N$2:$N$201,MATCH(A14&amp;"-4",Meccsek!$T$2:$T$201,0))="Nyert",T14,IF(INDEX(Meccsek!$N$2:$N$201,MATCH(A14&amp;"-4",Meccsek!$T$2:$T$201,0))="Törölve",1,0)),0)</f>
        <v>0</v>
      </c>
    </row>
    <row r="15" spans="1:26" ht="15" customHeight="1" x14ac:dyDescent="0.25">
      <c r="A15" s="30"/>
      <c r="B15" s="48" t="str">
        <f>IFERROR(INDEX(Meccsek!$B$2:$B$201,MATCH(A15&amp;"-1",Meccsek!$T$2:$T$201,0)),"")</f>
        <v/>
      </c>
      <c r="C15" s="30"/>
      <c r="D15" s="49" t="str">
        <f>IF(A15="","",COUNTIF(Meccsek!$A$2:$A$201,A15))</f>
        <v/>
      </c>
      <c r="E15" s="49" t="str">
        <f t="shared" si="0"/>
        <v/>
      </c>
      <c r="F15" s="50" t="str">
        <f t="shared" si="1"/>
        <v/>
      </c>
      <c r="G15" s="49" t="str">
        <f t="shared" si="2"/>
        <v/>
      </c>
      <c r="H15" s="55"/>
      <c r="I15" s="35" t="str">
        <f t="shared" si="3"/>
        <v/>
      </c>
      <c r="J15" s="49" t="str">
        <f>IF(A15="","",COUNTIFS(Meccsek!$A$2:$A$201,A15,Meccsek!$N$2:$N$201,"Nyert"))</f>
        <v/>
      </c>
      <c r="K15" s="35" t="str">
        <f t="shared" si="4"/>
        <v/>
      </c>
      <c r="L15" s="35" t="str">
        <f t="shared" si="5"/>
        <v/>
      </c>
      <c r="M15" s="35" t="str">
        <f t="shared" si="6"/>
        <v/>
      </c>
      <c r="N15" s="35" t="str">
        <f>IFERROR(IF(M15="","",IF(N14="",Beállítások!$C$4,N14)+M15),"")</f>
        <v/>
      </c>
      <c r="Q15" s="46">
        <f>IFERROR(INDEX(Meccsek!$L$2:$L$201,MATCH(A15&amp;"-1",Meccsek!$T$2:$T$201,0)),0)</f>
        <v>0</v>
      </c>
      <c r="R15" s="46">
        <f>IFERROR(INDEX(Meccsek!$L$2:$L$201,MATCH(A15&amp;"-2",Meccsek!$T$2:$T$201,0)),0)</f>
        <v>0</v>
      </c>
      <c r="S15" s="46">
        <f>IFERROR(INDEX(Meccsek!$L$2:$L$201,MATCH(A15&amp;"-3",Meccsek!$T$2:$T$201,0)),0)</f>
        <v>0</v>
      </c>
      <c r="T15" s="46">
        <f>IFERROR(INDEX(Meccsek!$L$2:$L$201,MATCH(A15&amp;"-4",Meccsek!$T$2:$T$201,0)),0)</f>
        <v>0</v>
      </c>
      <c r="U15" s="46">
        <f>IFERROR(IF(INDEX(Meccsek!$N$2:$N$201,MATCH(A15&amp;"-1",Meccsek!$T$2:$T$201,0))="Nyert",Q15,IF(INDEX(Meccsek!$N$2:$N$201,MATCH(A15&amp;"-1",Meccsek!$T$2:$T$201,0))="Törölve",1,0)),0)</f>
        <v>0</v>
      </c>
      <c r="V15" s="46">
        <f>IFERROR(IF(INDEX(Meccsek!$N$2:$N$201,MATCH(A15&amp;"-2",Meccsek!$T$2:$T$201,0))="Nyert",R15,IF(INDEX(Meccsek!$N$2:$N$201,MATCH(A15&amp;"-2",Meccsek!$T$2:$T$201,0))="Törölve",1,0)),0)</f>
        <v>0</v>
      </c>
      <c r="W15" s="46">
        <f>IFERROR(IF(INDEX(Meccsek!$N$2:$N$201,MATCH(A15&amp;"-3",Meccsek!$T$2:$T$201,0))="Nyert",S15,IF(INDEX(Meccsek!$N$2:$N$201,MATCH(A15&amp;"-3",Meccsek!$T$2:$T$201,0))="Törölve",1,0)),0)</f>
        <v>0</v>
      </c>
      <c r="X15" s="46">
        <f>IFERROR(IF(INDEX(Meccsek!$N$2:$N$201,MATCH(A15&amp;"-4",Meccsek!$T$2:$T$201,0))="Nyert",T15,IF(INDEX(Meccsek!$N$2:$N$201,MATCH(A15&amp;"-4",Meccsek!$T$2:$T$201,0))="Törölve",1,0)),0)</f>
        <v>0</v>
      </c>
    </row>
    <row r="16" spans="1:26" ht="15" customHeight="1" x14ac:dyDescent="0.25">
      <c r="A16" s="36"/>
      <c r="B16" s="52" t="str">
        <f>IFERROR(INDEX(Meccsek!$B$2:$B$201,MATCH(A16&amp;"-1",Meccsek!$T$2:$T$201,0)),"")</f>
        <v/>
      </c>
      <c r="C16" s="36"/>
      <c r="D16" s="53" t="str">
        <f>IF(A16="","",COUNTIF(Meccsek!$A$2:$A$201,A16))</f>
        <v/>
      </c>
      <c r="E16" s="53" t="str">
        <f t="shared" si="0"/>
        <v/>
      </c>
      <c r="F16" s="54" t="str">
        <f t="shared" si="1"/>
        <v/>
      </c>
      <c r="G16" s="53" t="str">
        <f t="shared" si="2"/>
        <v/>
      </c>
      <c r="H16" s="56"/>
      <c r="I16" s="28" t="str">
        <f t="shared" si="3"/>
        <v/>
      </c>
      <c r="J16" s="53" t="str">
        <f>IF(A16="","",COUNTIFS(Meccsek!$A$2:$A$201,A16,Meccsek!$N$2:$N$201,"Nyert"))</f>
        <v/>
      </c>
      <c r="K16" s="28" t="str">
        <f t="shared" si="4"/>
        <v/>
      </c>
      <c r="L16" s="28" t="str">
        <f t="shared" si="5"/>
        <v/>
      </c>
      <c r="M16" s="28" t="str">
        <f t="shared" si="6"/>
        <v/>
      </c>
      <c r="N16" s="28" t="str">
        <f>IFERROR(IF(M16="","",IF(N15="",Beállítások!$C$4,N15)+M16),"")</f>
        <v/>
      </c>
      <c r="Q16" s="46">
        <f>IFERROR(INDEX(Meccsek!$L$2:$L$201,MATCH(A16&amp;"-1",Meccsek!$T$2:$T$201,0)),0)</f>
        <v>0</v>
      </c>
      <c r="R16" s="46">
        <f>IFERROR(INDEX(Meccsek!$L$2:$L$201,MATCH(A16&amp;"-2",Meccsek!$T$2:$T$201,0)),0)</f>
        <v>0</v>
      </c>
      <c r="S16" s="46">
        <f>IFERROR(INDEX(Meccsek!$L$2:$L$201,MATCH(A16&amp;"-3",Meccsek!$T$2:$T$201,0)),0)</f>
        <v>0</v>
      </c>
      <c r="T16" s="46">
        <f>IFERROR(INDEX(Meccsek!$L$2:$L$201,MATCH(A16&amp;"-4",Meccsek!$T$2:$T$201,0)),0)</f>
        <v>0</v>
      </c>
      <c r="U16" s="46">
        <f>IFERROR(IF(INDEX(Meccsek!$N$2:$N$201,MATCH(A16&amp;"-1",Meccsek!$T$2:$T$201,0))="Nyert",Q16,IF(INDEX(Meccsek!$N$2:$N$201,MATCH(A16&amp;"-1",Meccsek!$T$2:$T$201,0))="Törölve",1,0)),0)</f>
        <v>0</v>
      </c>
      <c r="V16" s="46">
        <f>IFERROR(IF(INDEX(Meccsek!$N$2:$N$201,MATCH(A16&amp;"-2",Meccsek!$T$2:$T$201,0))="Nyert",R16,IF(INDEX(Meccsek!$N$2:$N$201,MATCH(A16&amp;"-2",Meccsek!$T$2:$T$201,0))="Törölve",1,0)),0)</f>
        <v>0</v>
      </c>
      <c r="W16" s="46">
        <f>IFERROR(IF(INDEX(Meccsek!$N$2:$N$201,MATCH(A16&amp;"-3",Meccsek!$T$2:$T$201,0))="Nyert",S16,IF(INDEX(Meccsek!$N$2:$N$201,MATCH(A16&amp;"-3",Meccsek!$T$2:$T$201,0))="Törölve",1,0)),0)</f>
        <v>0</v>
      </c>
      <c r="X16" s="46">
        <f>IFERROR(IF(INDEX(Meccsek!$N$2:$N$201,MATCH(A16&amp;"-4",Meccsek!$T$2:$T$201,0))="Nyert",T16,IF(INDEX(Meccsek!$N$2:$N$201,MATCH(A16&amp;"-4",Meccsek!$T$2:$T$201,0))="Törölve",1,0)),0)</f>
        <v>0</v>
      </c>
    </row>
    <row r="17" spans="1:24" ht="15" customHeight="1" x14ac:dyDescent="0.25">
      <c r="A17" s="30"/>
      <c r="B17" s="48" t="str">
        <f>IFERROR(INDEX(Meccsek!$B$2:$B$201,MATCH(A17&amp;"-1",Meccsek!$T$2:$T$201,0)),"")</f>
        <v/>
      </c>
      <c r="C17" s="30"/>
      <c r="D17" s="49" t="str">
        <f>IF(A17="","",COUNTIF(Meccsek!$A$2:$A$201,A17))</f>
        <v/>
      </c>
      <c r="E17" s="49" t="str">
        <f t="shared" si="0"/>
        <v/>
      </c>
      <c r="F17" s="50" t="str">
        <f t="shared" si="1"/>
        <v/>
      </c>
      <c r="G17" s="49" t="str">
        <f t="shared" si="2"/>
        <v/>
      </c>
      <c r="H17" s="55"/>
      <c r="I17" s="35" t="str">
        <f t="shared" si="3"/>
        <v/>
      </c>
      <c r="J17" s="49" t="str">
        <f>IF(A17="","",COUNTIFS(Meccsek!$A$2:$A$201,A17,Meccsek!$N$2:$N$201,"Nyert"))</f>
        <v/>
      </c>
      <c r="K17" s="35" t="str">
        <f t="shared" si="4"/>
        <v/>
      </c>
      <c r="L17" s="35" t="str">
        <f t="shared" si="5"/>
        <v/>
      </c>
      <c r="M17" s="35" t="str">
        <f t="shared" si="6"/>
        <v/>
      </c>
      <c r="N17" s="35" t="str">
        <f>IFERROR(IF(M17="","",IF(N16="",Beállítások!$C$4,N16)+M17),"")</f>
        <v/>
      </c>
      <c r="Q17" s="46">
        <f>IFERROR(INDEX(Meccsek!$L$2:$L$201,MATCH(A17&amp;"-1",Meccsek!$T$2:$T$201,0)),0)</f>
        <v>0</v>
      </c>
      <c r="R17" s="46">
        <f>IFERROR(INDEX(Meccsek!$L$2:$L$201,MATCH(A17&amp;"-2",Meccsek!$T$2:$T$201,0)),0)</f>
        <v>0</v>
      </c>
      <c r="S17" s="46">
        <f>IFERROR(INDEX(Meccsek!$L$2:$L$201,MATCH(A17&amp;"-3",Meccsek!$T$2:$T$201,0)),0)</f>
        <v>0</v>
      </c>
      <c r="T17" s="46">
        <f>IFERROR(INDEX(Meccsek!$L$2:$L$201,MATCH(A17&amp;"-4",Meccsek!$T$2:$T$201,0)),0)</f>
        <v>0</v>
      </c>
      <c r="U17" s="46">
        <f>IFERROR(IF(INDEX(Meccsek!$N$2:$N$201,MATCH(A17&amp;"-1",Meccsek!$T$2:$T$201,0))="Nyert",Q17,IF(INDEX(Meccsek!$N$2:$N$201,MATCH(A17&amp;"-1",Meccsek!$T$2:$T$201,0))="Törölve",1,0)),0)</f>
        <v>0</v>
      </c>
      <c r="V17" s="46">
        <f>IFERROR(IF(INDEX(Meccsek!$N$2:$N$201,MATCH(A17&amp;"-2",Meccsek!$T$2:$T$201,0))="Nyert",R17,IF(INDEX(Meccsek!$N$2:$N$201,MATCH(A17&amp;"-2",Meccsek!$T$2:$T$201,0))="Törölve",1,0)),0)</f>
        <v>0</v>
      </c>
      <c r="W17" s="46">
        <f>IFERROR(IF(INDEX(Meccsek!$N$2:$N$201,MATCH(A17&amp;"-3",Meccsek!$T$2:$T$201,0))="Nyert",S17,IF(INDEX(Meccsek!$N$2:$N$201,MATCH(A17&amp;"-3",Meccsek!$T$2:$T$201,0))="Törölve",1,0)),0)</f>
        <v>0</v>
      </c>
      <c r="X17" s="46">
        <f>IFERROR(IF(INDEX(Meccsek!$N$2:$N$201,MATCH(A17&amp;"-4",Meccsek!$T$2:$T$201,0))="Nyert",T17,IF(INDEX(Meccsek!$N$2:$N$201,MATCH(A17&amp;"-4",Meccsek!$T$2:$T$201,0))="Törölve",1,0)),0)</f>
        <v>0</v>
      </c>
    </row>
    <row r="18" spans="1:24" ht="15" customHeight="1" x14ac:dyDescent="0.25">
      <c r="A18" s="36"/>
      <c r="B18" s="52" t="str">
        <f>IFERROR(INDEX(Meccsek!$B$2:$B$201,MATCH(A18&amp;"-1",Meccsek!$T$2:$T$201,0)),"")</f>
        <v/>
      </c>
      <c r="C18" s="36"/>
      <c r="D18" s="53" t="str">
        <f>IF(A18="","",COUNTIF(Meccsek!$A$2:$A$201,A18))</f>
        <v/>
      </c>
      <c r="E18" s="53" t="str">
        <f t="shared" si="0"/>
        <v/>
      </c>
      <c r="F18" s="54" t="str">
        <f t="shared" si="1"/>
        <v/>
      </c>
      <c r="G18" s="53" t="str">
        <f t="shared" si="2"/>
        <v/>
      </c>
      <c r="H18" s="56"/>
      <c r="I18" s="28" t="str">
        <f t="shared" si="3"/>
        <v/>
      </c>
      <c r="J18" s="53" t="str">
        <f>IF(A18="","",COUNTIFS(Meccsek!$A$2:$A$201,A18,Meccsek!$N$2:$N$201,"Nyert"))</f>
        <v/>
      </c>
      <c r="K18" s="28" t="str">
        <f t="shared" si="4"/>
        <v/>
      </c>
      <c r="L18" s="28" t="str">
        <f t="shared" si="5"/>
        <v/>
      </c>
      <c r="M18" s="28" t="str">
        <f t="shared" si="6"/>
        <v/>
      </c>
      <c r="N18" s="28" t="str">
        <f>IFERROR(IF(M18="","",IF(N17="",Beállítások!$C$4,N17)+M18),"")</f>
        <v/>
      </c>
      <c r="Q18" s="46">
        <f>IFERROR(INDEX(Meccsek!$L$2:$L$201,MATCH(A18&amp;"-1",Meccsek!$T$2:$T$201,0)),0)</f>
        <v>0</v>
      </c>
      <c r="R18" s="46">
        <f>IFERROR(INDEX(Meccsek!$L$2:$L$201,MATCH(A18&amp;"-2",Meccsek!$T$2:$T$201,0)),0)</f>
        <v>0</v>
      </c>
      <c r="S18" s="46">
        <f>IFERROR(INDEX(Meccsek!$L$2:$L$201,MATCH(A18&amp;"-3",Meccsek!$T$2:$T$201,0)),0)</f>
        <v>0</v>
      </c>
      <c r="T18" s="46">
        <f>IFERROR(INDEX(Meccsek!$L$2:$L$201,MATCH(A18&amp;"-4",Meccsek!$T$2:$T$201,0)),0)</f>
        <v>0</v>
      </c>
      <c r="U18" s="46">
        <f>IFERROR(IF(INDEX(Meccsek!$N$2:$N$201,MATCH(A18&amp;"-1",Meccsek!$T$2:$T$201,0))="Nyert",Q18,IF(INDEX(Meccsek!$N$2:$N$201,MATCH(A18&amp;"-1",Meccsek!$T$2:$T$201,0))="Törölve",1,0)),0)</f>
        <v>0</v>
      </c>
      <c r="V18" s="46">
        <f>IFERROR(IF(INDEX(Meccsek!$N$2:$N$201,MATCH(A18&amp;"-2",Meccsek!$T$2:$T$201,0))="Nyert",R18,IF(INDEX(Meccsek!$N$2:$N$201,MATCH(A18&amp;"-2",Meccsek!$T$2:$T$201,0))="Törölve",1,0)),0)</f>
        <v>0</v>
      </c>
      <c r="W18" s="46">
        <f>IFERROR(IF(INDEX(Meccsek!$N$2:$N$201,MATCH(A18&amp;"-3",Meccsek!$T$2:$T$201,0))="Nyert",S18,IF(INDEX(Meccsek!$N$2:$N$201,MATCH(A18&amp;"-3",Meccsek!$T$2:$T$201,0))="Törölve",1,0)),0)</f>
        <v>0</v>
      </c>
      <c r="X18" s="46">
        <f>IFERROR(IF(INDEX(Meccsek!$N$2:$N$201,MATCH(A18&amp;"-4",Meccsek!$T$2:$T$201,0))="Nyert",T18,IF(INDEX(Meccsek!$N$2:$N$201,MATCH(A18&amp;"-4",Meccsek!$T$2:$T$201,0))="Törölve",1,0)),0)</f>
        <v>0</v>
      </c>
    </row>
    <row r="19" spans="1:24" ht="15" customHeight="1" x14ac:dyDescent="0.25">
      <c r="A19" s="30"/>
      <c r="B19" s="48" t="str">
        <f>IFERROR(INDEX(Meccsek!$B$2:$B$201,MATCH(A19&amp;"-1",Meccsek!$T$2:$T$201,0)),"")</f>
        <v/>
      </c>
      <c r="C19" s="30"/>
      <c r="D19" s="49" t="str">
        <f>IF(A19="","",COUNTIF(Meccsek!$A$2:$A$201,A19))</f>
        <v/>
      </c>
      <c r="E19" s="49" t="str">
        <f t="shared" si="0"/>
        <v/>
      </c>
      <c r="F19" s="50" t="str">
        <f t="shared" si="1"/>
        <v/>
      </c>
      <c r="G19" s="49" t="str">
        <f t="shared" si="2"/>
        <v/>
      </c>
      <c r="H19" s="55"/>
      <c r="I19" s="35" t="str">
        <f t="shared" si="3"/>
        <v/>
      </c>
      <c r="J19" s="49" t="str">
        <f>IF(A19="","",COUNTIFS(Meccsek!$A$2:$A$201,A19,Meccsek!$N$2:$N$201,"Nyert"))</f>
        <v/>
      </c>
      <c r="K19" s="35" t="str">
        <f t="shared" si="4"/>
        <v/>
      </c>
      <c r="L19" s="35" t="str">
        <f t="shared" si="5"/>
        <v/>
      </c>
      <c r="M19" s="35" t="str">
        <f t="shared" si="6"/>
        <v/>
      </c>
      <c r="N19" s="35" t="str">
        <f>IFERROR(IF(M19="","",IF(N18="",Beállítások!$C$4,N18)+M19),"")</f>
        <v/>
      </c>
      <c r="Q19" s="46">
        <f>IFERROR(INDEX(Meccsek!$L$2:$L$201,MATCH(A19&amp;"-1",Meccsek!$T$2:$T$201,0)),0)</f>
        <v>0</v>
      </c>
      <c r="R19" s="46">
        <f>IFERROR(INDEX(Meccsek!$L$2:$L$201,MATCH(A19&amp;"-2",Meccsek!$T$2:$T$201,0)),0)</f>
        <v>0</v>
      </c>
      <c r="S19" s="46">
        <f>IFERROR(INDEX(Meccsek!$L$2:$L$201,MATCH(A19&amp;"-3",Meccsek!$T$2:$T$201,0)),0)</f>
        <v>0</v>
      </c>
      <c r="T19" s="46">
        <f>IFERROR(INDEX(Meccsek!$L$2:$L$201,MATCH(A19&amp;"-4",Meccsek!$T$2:$T$201,0)),0)</f>
        <v>0</v>
      </c>
      <c r="U19" s="46">
        <f>IFERROR(IF(INDEX(Meccsek!$N$2:$N$201,MATCH(A19&amp;"-1",Meccsek!$T$2:$T$201,0))="Nyert",Q19,IF(INDEX(Meccsek!$N$2:$N$201,MATCH(A19&amp;"-1",Meccsek!$T$2:$T$201,0))="Törölve",1,0)),0)</f>
        <v>0</v>
      </c>
      <c r="V19" s="46">
        <f>IFERROR(IF(INDEX(Meccsek!$N$2:$N$201,MATCH(A19&amp;"-2",Meccsek!$T$2:$T$201,0))="Nyert",R19,IF(INDEX(Meccsek!$N$2:$N$201,MATCH(A19&amp;"-2",Meccsek!$T$2:$T$201,0))="Törölve",1,0)),0)</f>
        <v>0</v>
      </c>
      <c r="W19" s="46">
        <f>IFERROR(IF(INDEX(Meccsek!$N$2:$N$201,MATCH(A19&amp;"-3",Meccsek!$T$2:$T$201,0))="Nyert",S19,IF(INDEX(Meccsek!$N$2:$N$201,MATCH(A19&amp;"-3",Meccsek!$T$2:$T$201,0))="Törölve",1,0)),0)</f>
        <v>0</v>
      </c>
      <c r="X19" s="46">
        <f>IFERROR(IF(INDEX(Meccsek!$N$2:$N$201,MATCH(A19&amp;"-4",Meccsek!$T$2:$T$201,0))="Nyert",T19,IF(INDEX(Meccsek!$N$2:$N$201,MATCH(A19&amp;"-4",Meccsek!$T$2:$T$201,0))="Törölve",1,0)),0)</f>
        <v>0</v>
      </c>
    </row>
    <row r="20" spans="1:24" ht="15" customHeight="1" x14ac:dyDescent="0.25">
      <c r="A20" s="36"/>
      <c r="B20" s="52" t="str">
        <f>IFERROR(INDEX(Meccsek!$B$2:$B$201,MATCH(A20&amp;"-1",Meccsek!$T$2:$T$201,0)),"")</f>
        <v/>
      </c>
      <c r="C20" s="36"/>
      <c r="D20" s="53" t="str">
        <f>IF(A20="","",COUNTIF(Meccsek!$A$2:$A$201,A20))</f>
        <v/>
      </c>
      <c r="E20" s="53" t="str">
        <f t="shared" si="0"/>
        <v/>
      </c>
      <c r="F20" s="54" t="str">
        <f t="shared" si="1"/>
        <v/>
      </c>
      <c r="G20" s="53" t="str">
        <f t="shared" si="2"/>
        <v/>
      </c>
      <c r="H20" s="56"/>
      <c r="I20" s="28" t="str">
        <f t="shared" si="3"/>
        <v/>
      </c>
      <c r="J20" s="53" t="str">
        <f>IF(A20="","",COUNTIFS(Meccsek!$A$2:$A$201,A20,Meccsek!$N$2:$N$201,"Nyert"))</f>
        <v/>
      </c>
      <c r="K20" s="28" t="str">
        <f t="shared" si="4"/>
        <v/>
      </c>
      <c r="L20" s="28" t="str">
        <f t="shared" si="5"/>
        <v/>
      </c>
      <c r="M20" s="28" t="str">
        <f t="shared" si="6"/>
        <v/>
      </c>
      <c r="N20" s="28" t="str">
        <f>IFERROR(IF(M20="","",IF(N19="",Beállítások!$C$4,N19)+M20),"")</f>
        <v/>
      </c>
      <c r="Q20" s="46">
        <f>IFERROR(INDEX(Meccsek!$L$2:$L$201,MATCH(A20&amp;"-1",Meccsek!$T$2:$T$201,0)),0)</f>
        <v>0</v>
      </c>
      <c r="R20" s="46">
        <f>IFERROR(INDEX(Meccsek!$L$2:$L$201,MATCH(A20&amp;"-2",Meccsek!$T$2:$T$201,0)),0)</f>
        <v>0</v>
      </c>
      <c r="S20" s="46">
        <f>IFERROR(INDEX(Meccsek!$L$2:$L$201,MATCH(A20&amp;"-3",Meccsek!$T$2:$T$201,0)),0)</f>
        <v>0</v>
      </c>
      <c r="T20" s="46">
        <f>IFERROR(INDEX(Meccsek!$L$2:$L$201,MATCH(A20&amp;"-4",Meccsek!$T$2:$T$201,0)),0)</f>
        <v>0</v>
      </c>
      <c r="U20" s="46">
        <f>IFERROR(IF(INDEX(Meccsek!$N$2:$N$201,MATCH(A20&amp;"-1",Meccsek!$T$2:$T$201,0))="Nyert",Q20,IF(INDEX(Meccsek!$N$2:$N$201,MATCH(A20&amp;"-1",Meccsek!$T$2:$T$201,0))="Törölve",1,0)),0)</f>
        <v>0</v>
      </c>
      <c r="V20" s="46">
        <f>IFERROR(IF(INDEX(Meccsek!$N$2:$N$201,MATCH(A20&amp;"-2",Meccsek!$T$2:$T$201,0))="Nyert",R20,IF(INDEX(Meccsek!$N$2:$N$201,MATCH(A20&amp;"-2",Meccsek!$T$2:$T$201,0))="Törölve",1,0)),0)</f>
        <v>0</v>
      </c>
      <c r="W20" s="46">
        <f>IFERROR(IF(INDEX(Meccsek!$N$2:$N$201,MATCH(A20&amp;"-3",Meccsek!$T$2:$T$201,0))="Nyert",S20,IF(INDEX(Meccsek!$N$2:$N$201,MATCH(A20&amp;"-3",Meccsek!$T$2:$T$201,0))="Törölve",1,0)),0)</f>
        <v>0</v>
      </c>
      <c r="X20" s="46">
        <f>IFERROR(IF(INDEX(Meccsek!$N$2:$N$201,MATCH(A20&amp;"-4",Meccsek!$T$2:$T$201,0))="Nyert",T20,IF(INDEX(Meccsek!$N$2:$N$201,MATCH(A20&amp;"-4",Meccsek!$T$2:$T$201,0))="Törölve",1,0)),0)</f>
        <v>0</v>
      </c>
    </row>
    <row r="21" spans="1:24" ht="15" customHeight="1" x14ac:dyDescent="0.25">
      <c r="A21" s="30"/>
      <c r="B21" s="48" t="str">
        <f>IFERROR(INDEX(Meccsek!$B$2:$B$201,MATCH(A21&amp;"-1",Meccsek!$T$2:$T$201,0)),"")</f>
        <v/>
      </c>
      <c r="C21" s="30"/>
      <c r="D21" s="49" t="str">
        <f>IF(A21="","",COUNTIF(Meccsek!$A$2:$A$201,A21))</f>
        <v/>
      </c>
      <c r="E21" s="49" t="str">
        <f t="shared" si="0"/>
        <v/>
      </c>
      <c r="F21" s="50" t="str">
        <f t="shared" si="1"/>
        <v/>
      </c>
      <c r="G21" s="49" t="str">
        <f t="shared" si="2"/>
        <v/>
      </c>
      <c r="H21" s="55"/>
      <c r="I21" s="35" t="str">
        <f t="shared" si="3"/>
        <v/>
      </c>
      <c r="J21" s="49" t="str">
        <f>IF(A21="","",COUNTIFS(Meccsek!$A$2:$A$201,A21,Meccsek!$N$2:$N$201,"Nyert"))</f>
        <v/>
      </c>
      <c r="K21" s="35" t="str">
        <f t="shared" si="4"/>
        <v/>
      </c>
      <c r="L21" s="35" t="str">
        <f t="shared" si="5"/>
        <v/>
      </c>
      <c r="M21" s="35" t="str">
        <f t="shared" si="6"/>
        <v/>
      </c>
      <c r="N21" s="35" t="str">
        <f>IFERROR(IF(M21="","",IF(N20="",Beállítások!$C$4,N20)+M21),"")</f>
        <v/>
      </c>
      <c r="Q21" s="46">
        <f>IFERROR(INDEX(Meccsek!$L$2:$L$201,MATCH(A21&amp;"-1",Meccsek!$T$2:$T$201,0)),0)</f>
        <v>0</v>
      </c>
      <c r="R21" s="46">
        <f>IFERROR(INDEX(Meccsek!$L$2:$L$201,MATCH(A21&amp;"-2",Meccsek!$T$2:$T$201,0)),0)</f>
        <v>0</v>
      </c>
      <c r="S21" s="46">
        <f>IFERROR(INDEX(Meccsek!$L$2:$L$201,MATCH(A21&amp;"-3",Meccsek!$T$2:$T$201,0)),0)</f>
        <v>0</v>
      </c>
      <c r="T21" s="46">
        <f>IFERROR(INDEX(Meccsek!$L$2:$L$201,MATCH(A21&amp;"-4",Meccsek!$T$2:$T$201,0)),0)</f>
        <v>0</v>
      </c>
      <c r="U21" s="46">
        <f>IFERROR(IF(INDEX(Meccsek!$N$2:$N$201,MATCH(A21&amp;"-1",Meccsek!$T$2:$T$201,0))="Nyert",Q21,IF(INDEX(Meccsek!$N$2:$N$201,MATCH(A21&amp;"-1",Meccsek!$T$2:$T$201,0))="Törölve",1,0)),0)</f>
        <v>0</v>
      </c>
      <c r="V21" s="46">
        <f>IFERROR(IF(INDEX(Meccsek!$N$2:$N$201,MATCH(A21&amp;"-2",Meccsek!$T$2:$T$201,0))="Nyert",R21,IF(INDEX(Meccsek!$N$2:$N$201,MATCH(A21&amp;"-2",Meccsek!$T$2:$T$201,0))="Törölve",1,0)),0)</f>
        <v>0</v>
      </c>
      <c r="W21" s="46">
        <f>IFERROR(IF(INDEX(Meccsek!$N$2:$N$201,MATCH(A21&amp;"-3",Meccsek!$T$2:$T$201,0))="Nyert",S21,IF(INDEX(Meccsek!$N$2:$N$201,MATCH(A21&amp;"-3",Meccsek!$T$2:$T$201,0))="Törölve",1,0)),0)</f>
        <v>0</v>
      </c>
      <c r="X21" s="46">
        <f>IFERROR(IF(INDEX(Meccsek!$N$2:$N$201,MATCH(A21&amp;"-4",Meccsek!$T$2:$T$201,0))="Nyert",T21,IF(INDEX(Meccsek!$N$2:$N$201,MATCH(A21&amp;"-4",Meccsek!$T$2:$T$201,0))="Törölve",1,0)),0)</f>
        <v>0</v>
      </c>
    </row>
    <row r="22" spans="1:24" ht="15" customHeight="1" x14ac:dyDescent="0.25">
      <c r="A22" s="36"/>
      <c r="B22" s="52" t="str">
        <f>IFERROR(INDEX(Meccsek!$B$2:$B$201,MATCH(A22&amp;"-1",Meccsek!$T$2:$T$201,0)),"")</f>
        <v/>
      </c>
      <c r="C22" s="36"/>
      <c r="D22" s="53" t="str">
        <f>IF(A22="","",COUNTIF(Meccsek!$A$2:$A$201,A22))</f>
        <v/>
      </c>
      <c r="E22" s="53" t="str">
        <f t="shared" si="0"/>
        <v/>
      </c>
      <c r="F22" s="54" t="str">
        <f t="shared" si="1"/>
        <v/>
      </c>
      <c r="G22" s="53" t="str">
        <f t="shared" si="2"/>
        <v/>
      </c>
      <c r="H22" s="56"/>
      <c r="I22" s="28" t="str">
        <f t="shared" si="3"/>
        <v/>
      </c>
      <c r="J22" s="53" t="str">
        <f>IF(A22="","",COUNTIFS(Meccsek!$A$2:$A$201,A22,Meccsek!$N$2:$N$201,"Nyert"))</f>
        <v/>
      </c>
      <c r="K22" s="28" t="str">
        <f t="shared" si="4"/>
        <v/>
      </c>
      <c r="L22" s="28" t="str">
        <f t="shared" si="5"/>
        <v/>
      </c>
      <c r="M22" s="28" t="str">
        <f t="shared" si="6"/>
        <v/>
      </c>
      <c r="N22" s="28" t="str">
        <f>IFERROR(IF(M22="","",IF(N21="",Beállítások!$C$4,N21)+M22),"")</f>
        <v/>
      </c>
      <c r="Q22" s="46">
        <f>IFERROR(INDEX(Meccsek!$L$2:$L$201,MATCH(A22&amp;"-1",Meccsek!$T$2:$T$201,0)),0)</f>
        <v>0</v>
      </c>
      <c r="R22" s="46">
        <f>IFERROR(INDEX(Meccsek!$L$2:$L$201,MATCH(A22&amp;"-2",Meccsek!$T$2:$T$201,0)),0)</f>
        <v>0</v>
      </c>
      <c r="S22" s="46">
        <f>IFERROR(INDEX(Meccsek!$L$2:$L$201,MATCH(A22&amp;"-3",Meccsek!$T$2:$T$201,0)),0)</f>
        <v>0</v>
      </c>
      <c r="T22" s="46">
        <f>IFERROR(INDEX(Meccsek!$L$2:$L$201,MATCH(A22&amp;"-4",Meccsek!$T$2:$T$201,0)),0)</f>
        <v>0</v>
      </c>
      <c r="U22" s="46">
        <f>IFERROR(IF(INDEX(Meccsek!$N$2:$N$201,MATCH(A22&amp;"-1",Meccsek!$T$2:$T$201,0))="Nyert",Q22,IF(INDEX(Meccsek!$N$2:$N$201,MATCH(A22&amp;"-1",Meccsek!$T$2:$T$201,0))="Törölve",1,0)),0)</f>
        <v>0</v>
      </c>
      <c r="V22" s="46">
        <f>IFERROR(IF(INDEX(Meccsek!$N$2:$N$201,MATCH(A22&amp;"-2",Meccsek!$T$2:$T$201,0))="Nyert",R22,IF(INDEX(Meccsek!$N$2:$N$201,MATCH(A22&amp;"-2",Meccsek!$T$2:$T$201,0))="Törölve",1,0)),0)</f>
        <v>0</v>
      </c>
      <c r="W22" s="46">
        <f>IFERROR(IF(INDEX(Meccsek!$N$2:$N$201,MATCH(A22&amp;"-3",Meccsek!$T$2:$T$201,0))="Nyert",S22,IF(INDEX(Meccsek!$N$2:$N$201,MATCH(A22&amp;"-3",Meccsek!$T$2:$T$201,0))="Törölve",1,0)),0)</f>
        <v>0</v>
      </c>
      <c r="X22" s="46">
        <f>IFERROR(IF(INDEX(Meccsek!$N$2:$N$201,MATCH(A22&amp;"-4",Meccsek!$T$2:$T$201,0))="Nyert",T22,IF(INDEX(Meccsek!$N$2:$N$201,MATCH(A22&amp;"-4",Meccsek!$T$2:$T$201,0))="Törölve",1,0)),0)</f>
        <v>0</v>
      </c>
    </row>
    <row r="23" spans="1:24" ht="15" customHeight="1" x14ac:dyDescent="0.25">
      <c r="A23" s="30"/>
      <c r="B23" s="48" t="str">
        <f>IFERROR(INDEX(Meccsek!$B$2:$B$201,MATCH(A23&amp;"-1",Meccsek!$T$2:$T$201,0)),"")</f>
        <v/>
      </c>
      <c r="C23" s="30"/>
      <c r="D23" s="49" t="str">
        <f>IF(A23="","",COUNTIF(Meccsek!$A$2:$A$201,A23))</f>
        <v/>
      </c>
      <c r="E23" s="49" t="str">
        <f t="shared" si="0"/>
        <v/>
      </c>
      <c r="F23" s="50" t="str">
        <f t="shared" si="1"/>
        <v/>
      </c>
      <c r="G23" s="49" t="str">
        <f t="shared" si="2"/>
        <v/>
      </c>
      <c r="H23" s="55"/>
      <c r="I23" s="35" t="str">
        <f t="shared" si="3"/>
        <v/>
      </c>
      <c r="J23" s="49" t="str">
        <f>IF(A23="","",COUNTIFS(Meccsek!$A$2:$A$201,A23,Meccsek!$N$2:$N$201,"Nyert"))</f>
        <v/>
      </c>
      <c r="K23" s="35" t="str">
        <f t="shared" si="4"/>
        <v/>
      </c>
      <c r="L23" s="35" t="str">
        <f t="shared" si="5"/>
        <v/>
      </c>
      <c r="M23" s="35" t="str">
        <f t="shared" si="6"/>
        <v/>
      </c>
      <c r="N23" s="35" t="str">
        <f>IFERROR(IF(M23="","",IF(N22="",Beállítások!$C$4,N22)+M23),"")</f>
        <v/>
      </c>
      <c r="Q23" s="46">
        <f>IFERROR(INDEX(Meccsek!$L$2:$L$201,MATCH(A23&amp;"-1",Meccsek!$T$2:$T$201,0)),0)</f>
        <v>0</v>
      </c>
      <c r="R23" s="46">
        <f>IFERROR(INDEX(Meccsek!$L$2:$L$201,MATCH(A23&amp;"-2",Meccsek!$T$2:$T$201,0)),0)</f>
        <v>0</v>
      </c>
      <c r="S23" s="46">
        <f>IFERROR(INDEX(Meccsek!$L$2:$L$201,MATCH(A23&amp;"-3",Meccsek!$T$2:$T$201,0)),0)</f>
        <v>0</v>
      </c>
      <c r="T23" s="46">
        <f>IFERROR(INDEX(Meccsek!$L$2:$L$201,MATCH(A23&amp;"-4",Meccsek!$T$2:$T$201,0)),0)</f>
        <v>0</v>
      </c>
      <c r="U23" s="46">
        <f>IFERROR(IF(INDEX(Meccsek!$N$2:$N$201,MATCH(A23&amp;"-1",Meccsek!$T$2:$T$201,0))="Nyert",Q23,IF(INDEX(Meccsek!$N$2:$N$201,MATCH(A23&amp;"-1",Meccsek!$T$2:$T$201,0))="Törölve",1,0)),0)</f>
        <v>0</v>
      </c>
      <c r="V23" s="46">
        <f>IFERROR(IF(INDEX(Meccsek!$N$2:$N$201,MATCH(A23&amp;"-2",Meccsek!$T$2:$T$201,0))="Nyert",R23,IF(INDEX(Meccsek!$N$2:$N$201,MATCH(A23&amp;"-2",Meccsek!$T$2:$T$201,0))="Törölve",1,0)),0)</f>
        <v>0</v>
      </c>
      <c r="W23" s="46">
        <f>IFERROR(IF(INDEX(Meccsek!$N$2:$N$201,MATCH(A23&amp;"-3",Meccsek!$T$2:$T$201,0))="Nyert",S23,IF(INDEX(Meccsek!$N$2:$N$201,MATCH(A23&amp;"-3",Meccsek!$T$2:$T$201,0))="Törölve",1,0)),0)</f>
        <v>0</v>
      </c>
      <c r="X23" s="46">
        <f>IFERROR(IF(INDEX(Meccsek!$N$2:$N$201,MATCH(A23&amp;"-4",Meccsek!$T$2:$T$201,0))="Nyert",T23,IF(INDEX(Meccsek!$N$2:$N$201,MATCH(A23&amp;"-4",Meccsek!$T$2:$T$201,0))="Törölve",1,0)),0)</f>
        <v>0</v>
      </c>
    </row>
    <row r="24" spans="1:24" ht="15" customHeight="1" x14ac:dyDescent="0.25">
      <c r="A24" s="36"/>
      <c r="B24" s="52" t="str">
        <f>IFERROR(INDEX(Meccsek!$B$2:$B$201,MATCH(A24&amp;"-1",Meccsek!$T$2:$T$201,0)),"")</f>
        <v/>
      </c>
      <c r="C24" s="36"/>
      <c r="D24" s="53" t="str">
        <f>IF(A24="","",COUNTIF(Meccsek!$A$2:$A$201,A24))</f>
        <v/>
      </c>
      <c r="E24" s="53" t="str">
        <f t="shared" si="0"/>
        <v/>
      </c>
      <c r="F24" s="54" t="str">
        <f t="shared" si="1"/>
        <v/>
      </c>
      <c r="G24" s="53" t="str">
        <f t="shared" si="2"/>
        <v/>
      </c>
      <c r="H24" s="56"/>
      <c r="I24" s="28" t="str">
        <f t="shared" si="3"/>
        <v/>
      </c>
      <c r="J24" s="53" t="str">
        <f>IF(A24="","",COUNTIFS(Meccsek!$A$2:$A$201,A24,Meccsek!$N$2:$N$201,"Nyert"))</f>
        <v/>
      </c>
      <c r="K24" s="28" t="str">
        <f t="shared" si="4"/>
        <v/>
      </c>
      <c r="L24" s="28" t="str">
        <f t="shared" si="5"/>
        <v/>
      </c>
      <c r="M24" s="28" t="str">
        <f t="shared" si="6"/>
        <v/>
      </c>
      <c r="N24" s="28" t="str">
        <f>IFERROR(IF(M24="","",IF(N23="",Beállítások!$C$4,N23)+M24),"")</f>
        <v/>
      </c>
      <c r="Q24" s="46">
        <f>IFERROR(INDEX(Meccsek!$L$2:$L$201,MATCH(A24&amp;"-1",Meccsek!$T$2:$T$201,0)),0)</f>
        <v>0</v>
      </c>
      <c r="R24" s="46">
        <f>IFERROR(INDEX(Meccsek!$L$2:$L$201,MATCH(A24&amp;"-2",Meccsek!$T$2:$T$201,0)),0)</f>
        <v>0</v>
      </c>
      <c r="S24" s="46">
        <f>IFERROR(INDEX(Meccsek!$L$2:$L$201,MATCH(A24&amp;"-3",Meccsek!$T$2:$T$201,0)),0)</f>
        <v>0</v>
      </c>
      <c r="T24" s="46">
        <f>IFERROR(INDEX(Meccsek!$L$2:$L$201,MATCH(A24&amp;"-4",Meccsek!$T$2:$T$201,0)),0)</f>
        <v>0</v>
      </c>
      <c r="U24" s="46">
        <f>IFERROR(IF(INDEX(Meccsek!$N$2:$N$201,MATCH(A24&amp;"-1",Meccsek!$T$2:$T$201,0))="Nyert",Q24,IF(INDEX(Meccsek!$N$2:$N$201,MATCH(A24&amp;"-1",Meccsek!$T$2:$T$201,0))="Törölve",1,0)),0)</f>
        <v>0</v>
      </c>
      <c r="V24" s="46">
        <f>IFERROR(IF(INDEX(Meccsek!$N$2:$N$201,MATCH(A24&amp;"-2",Meccsek!$T$2:$T$201,0))="Nyert",R24,IF(INDEX(Meccsek!$N$2:$N$201,MATCH(A24&amp;"-2",Meccsek!$T$2:$T$201,0))="Törölve",1,0)),0)</f>
        <v>0</v>
      </c>
      <c r="W24" s="46">
        <f>IFERROR(IF(INDEX(Meccsek!$N$2:$N$201,MATCH(A24&amp;"-3",Meccsek!$T$2:$T$201,0))="Nyert",S24,IF(INDEX(Meccsek!$N$2:$N$201,MATCH(A24&amp;"-3",Meccsek!$T$2:$T$201,0))="Törölve",1,0)),0)</f>
        <v>0</v>
      </c>
      <c r="X24" s="46">
        <f>IFERROR(IF(INDEX(Meccsek!$N$2:$N$201,MATCH(A24&amp;"-4",Meccsek!$T$2:$T$201,0))="Nyert",T24,IF(INDEX(Meccsek!$N$2:$N$201,MATCH(A24&amp;"-4",Meccsek!$T$2:$T$201,0))="Törölve",1,0)),0)</f>
        <v>0</v>
      </c>
    </row>
    <row r="25" spans="1:24" ht="15" customHeight="1" x14ac:dyDescent="0.25">
      <c r="A25" s="30"/>
      <c r="B25" s="48" t="str">
        <f>IFERROR(INDEX(Meccsek!$B$2:$B$201,MATCH(A25&amp;"-1",Meccsek!$T$2:$T$201,0)),"")</f>
        <v/>
      </c>
      <c r="C25" s="30"/>
      <c r="D25" s="49" t="str">
        <f>IF(A25="","",COUNTIF(Meccsek!$A$2:$A$201,A25))</f>
        <v/>
      </c>
      <c r="E25" s="49" t="str">
        <f t="shared" si="0"/>
        <v/>
      </c>
      <c r="F25" s="50" t="str">
        <f t="shared" si="1"/>
        <v/>
      </c>
      <c r="G25" s="49" t="str">
        <f t="shared" si="2"/>
        <v/>
      </c>
      <c r="H25" s="55"/>
      <c r="I25" s="35" t="str">
        <f t="shared" si="3"/>
        <v/>
      </c>
      <c r="J25" s="49" t="str">
        <f>IF(A25="","",COUNTIFS(Meccsek!$A$2:$A$201,A25,Meccsek!$N$2:$N$201,"Nyert"))</f>
        <v/>
      </c>
      <c r="K25" s="35" t="str">
        <f t="shared" si="4"/>
        <v/>
      </c>
      <c r="L25" s="35" t="str">
        <f t="shared" si="5"/>
        <v/>
      </c>
      <c r="M25" s="35" t="str">
        <f t="shared" si="6"/>
        <v/>
      </c>
      <c r="N25" s="35" t="str">
        <f>IFERROR(IF(M25="","",IF(N24="",Beállítások!$C$4,N24)+M25),"")</f>
        <v/>
      </c>
      <c r="Q25" s="46">
        <f>IFERROR(INDEX(Meccsek!$L$2:$L$201,MATCH(A25&amp;"-1",Meccsek!$T$2:$T$201,0)),0)</f>
        <v>0</v>
      </c>
      <c r="R25" s="46">
        <f>IFERROR(INDEX(Meccsek!$L$2:$L$201,MATCH(A25&amp;"-2",Meccsek!$T$2:$T$201,0)),0)</f>
        <v>0</v>
      </c>
      <c r="S25" s="46">
        <f>IFERROR(INDEX(Meccsek!$L$2:$L$201,MATCH(A25&amp;"-3",Meccsek!$T$2:$T$201,0)),0)</f>
        <v>0</v>
      </c>
      <c r="T25" s="46">
        <f>IFERROR(INDEX(Meccsek!$L$2:$L$201,MATCH(A25&amp;"-4",Meccsek!$T$2:$T$201,0)),0)</f>
        <v>0</v>
      </c>
      <c r="U25" s="46">
        <f>IFERROR(IF(INDEX(Meccsek!$N$2:$N$201,MATCH(A25&amp;"-1",Meccsek!$T$2:$T$201,0))="Nyert",Q25,IF(INDEX(Meccsek!$N$2:$N$201,MATCH(A25&amp;"-1",Meccsek!$T$2:$T$201,0))="Törölve",1,0)),0)</f>
        <v>0</v>
      </c>
      <c r="V25" s="46">
        <f>IFERROR(IF(INDEX(Meccsek!$N$2:$N$201,MATCH(A25&amp;"-2",Meccsek!$T$2:$T$201,0))="Nyert",R25,IF(INDEX(Meccsek!$N$2:$N$201,MATCH(A25&amp;"-2",Meccsek!$T$2:$T$201,0))="Törölve",1,0)),0)</f>
        <v>0</v>
      </c>
      <c r="W25" s="46">
        <f>IFERROR(IF(INDEX(Meccsek!$N$2:$N$201,MATCH(A25&amp;"-3",Meccsek!$T$2:$T$201,0))="Nyert",S25,IF(INDEX(Meccsek!$N$2:$N$201,MATCH(A25&amp;"-3",Meccsek!$T$2:$T$201,0))="Törölve",1,0)),0)</f>
        <v>0</v>
      </c>
      <c r="X25" s="46">
        <f>IFERROR(IF(INDEX(Meccsek!$N$2:$N$201,MATCH(A25&amp;"-4",Meccsek!$T$2:$T$201,0))="Nyert",T25,IF(INDEX(Meccsek!$N$2:$N$201,MATCH(A25&amp;"-4",Meccsek!$T$2:$T$201,0))="Törölve",1,0)),0)</f>
        <v>0</v>
      </c>
    </row>
    <row r="26" spans="1:24" ht="15" customHeight="1" x14ac:dyDescent="0.25">
      <c r="A26" s="36"/>
      <c r="B26" s="52" t="str">
        <f>IFERROR(INDEX(Meccsek!$B$2:$B$201,MATCH(A26&amp;"-1",Meccsek!$T$2:$T$201,0)),"")</f>
        <v/>
      </c>
      <c r="C26" s="36"/>
      <c r="D26" s="53" t="str">
        <f>IF(A26="","",COUNTIF(Meccsek!$A$2:$A$201,A26))</f>
        <v/>
      </c>
      <c r="E26" s="53" t="str">
        <f t="shared" si="0"/>
        <v/>
      </c>
      <c r="F26" s="54" t="str">
        <f t="shared" si="1"/>
        <v/>
      </c>
      <c r="G26" s="53" t="str">
        <f t="shared" si="2"/>
        <v/>
      </c>
      <c r="H26" s="56"/>
      <c r="I26" s="28" t="str">
        <f t="shared" si="3"/>
        <v/>
      </c>
      <c r="J26" s="53" t="str">
        <f>IF(A26="","",COUNTIFS(Meccsek!$A$2:$A$201,A26,Meccsek!$N$2:$N$201,"Nyert"))</f>
        <v/>
      </c>
      <c r="K26" s="28" t="str">
        <f t="shared" si="4"/>
        <v/>
      </c>
      <c r="L26" s="28" t="str">
        <f t="shared" si="5"/>
        <v/>
      </c>
      <c r="M26" s="28" t="str">
        <f t="shared" si="6"/>
        <v/>
      </c>
      <c r="N26" s="28" t="str">
        <f>IFERROR(IF(M26="","",IF(N25="",Beállítások!$C$4,N25)+M26),"")</f>
        <v/>
      </c>
      <c r="Q26" s="46">
        <f>IFERROR(INDEX(Meccsek!$L$2:$L$201,MATCH(A26&amp;"-1",Meccsek!$T$2:$T$201,0)),0)</f>
        <v>0</v>
      </c>
      <c r="R26" s="46">
        <f>IFERROR(INDEX(Meccsek!$L$2:$L$201,MATCH(A26&amp;"-2",Meccsek!$T$2:$T$201,0)),0)</f>
        <v>0</v>
      </c>
      <c r="S26" s="46">
        <f>IFERROR(INDEX(Meccsek!$L$2:$L$201,MATCH(A26&amp;"-3",Meccsek!$T$2:$T$201,0)),0)</f>
        <v>0</v>
      </c>
      <c r="T26" s="46">
        <f>IFERROR(INDEX(Meccsek!$L$2:$L$201,MATCH(A26&amp;"-4",Meccsek!$T$2:$T$201,0)),0)</f>
        <v>0</v>
      </c>
      <c r="U26" s="46">
        <f>IFERROR(IF(INDEX(Meccsek!$N$2:$N$201,MATCH(A26&amp;"-1",Meccsek!$T$2:$T$201,0))="Nyert",Q26,IF(INDEX(Meccsek!$N$2:$N$201,MATCH(A26&amp;"-1",Meccsek!$T$2:$T$201,0))="Törölve",1,0)),0)</f>
        <v>0</v>
      </c>
      <c r="V26" s="46">
        <f>IFERROR(IF(INDEX(Meccsek!$N$2:$N$201,MATCH(A26&amp;"-2",Meccsek!$T$2:$T$201,0))="Nyert",R26,IF(INDEX(Meccsek!$N$2:$N$201,MATCH(A26&amp;"-2",Meccsek!$T$2:$T$201,0))="Törölve",1,0)),0)</f>
        <v>0</v>
      </c>
      <c r="W26" s="46">
        <f>IFERROR(IF(INDEX(Meccsek!$N$2:$N$201,MATCH(A26&amp;"-3",Meccsek!$T$2:$T$201,0))="Nyert",S26,IF(INDEX(Meccsek!$N$2:$N$201,MATCH(A26&amp;"-3",Meccsek!$T$2:$T$201,0))="Törölve",1,0)),0)</f>
        <v>0</v>
      </c>
      <c r="X26" s="46">
        <f>IFERROR(IF(INDEX(Meccsek!$N$2:$N$201,MATCH(A26&amp;"-4",Meccsek!$T$2:$T$201,0))="Nyert",T26,IF(INDEX(Meccsek!$N$2:$N$201,MATCH(A26&amp;"-4",Meccsek!$T$2:$T$201,0))="Törölve",1,0)),0)</f>
        <v>0</v>
      </c>
    </row>
    <row r="27" spans="1:24" ht="15" customHeight="1" x14ac:dyDescent="0.25">
      <c r="A27" s="30"/>
      <c r="B27" s="48" t="str">
        <f>IFERROR(INDEX(Meccsek!$B$2:$B$201,MATCH(A27&amp;"-1",Meccsek!$T$2:$T$201,0)),"")</f>
        <v/>
      </c>
      <c r="C27" s="30"/>
      <c r="D27" s="49" t="str">
        <f>IF(A27="","",COUNTIF(Meccsek!$A$2:$A$201,A27))</f>
        <v/>
      </c>
      <c r="E27" s="49" t="str">
        <f t="shared" si="0"/>
        <v/>
      </c>
      <c r="F27" s="50" t="str">
        <f t="shared" si="1"/>
        <v/>
      </c>
      <c r="G27" s="49" t="str">
        <f t="shared" si="2"/>
        <v/>
      </c>
      <c r="H27" s="55"/>
      <c r="I27" s="35" t="str">
        <f t="shared" si="3"/>
        <v/>
      </c>
      <c r="J27" s="49" t="str">
        <f>IF(A27="","",COUNTIFS(Meccsek!$A$2:$A$201,A27,Meccsek!$N$2:$N$201,"Nyert"))</f>
        <v/>
      </c>
      <c r="K27" s="35" t="str">
        <f t="shared" si="4"/>
        <v/>
      </c>
      <c r="L27" s="35" t="str">
        <f t="shared" si="5"/>
        <v/>
      </c>
      <c r="M27" s="35" t="str">
        <f t="shared" si="6"/>
        <v/>
      </c>
      <c r="N27" s="35" t="str">
        <f>IFERROR(IF(M27="","",IF(N26="",Beállítások!$C$4,N26)+M27),"")</f>
        <v/>
      </c>
      <c r="Q27" s="46">
        <f>IFERROR(INDEX(Meccsek!$L$2:$L$201,MATCH(A27&amp;"-1",Meccsek!$T$2:$T$201,0)),0)</f>
        <v>0</v>
      </c>
      <c r="R27" s="46">
        <f>IFERROR(INDEX(Meccsek!$L$2:$L$201,MATCH(A27&amp;"-2",Meccsek!$T$2:$T$201,0)),0)</f>
        <v>0</v>
      </c>
      <c r="S27" s="46">
        <f>IFERROR(INDEX(Meccsek!$L$2:$L$201,MATCH(A27&amp;"-3",Meccsek!$T$2:$T$201,0)),0)</f>
        <v>0</v>
      </c>
      <c r="T27" s="46">
        <f>IFERROR(INDEX(Meccsek!$L$2:$L$201,MATCH(A27&amp;"-4",Meccsek!$T$2:$T$201,0)),0)</f>
        <v>0</v>
      </c>
      <c r="U27" s="46">
        <f>IFERROR(IF(INDEX(Meccsek!$N$2:$N$201,MATCH(A27&amp;"-1",Meccsek!$T$2:$T$201,0))="Nyert",Q27,IF(INDEX(Meccsek!$N$2:$N$201,MATCH(A27&amp;"-1",Meccsek!$T$2:$T$201,0))="Törölve",1,0)),0)</f>
        <v>0</v>
      </c>
      <c r="V27" s="46">
        <f>IFERROR(IF(INDEX(Meccsek!$N$2:$N$201,MATCH(A27&amp;"-2",Meccsek!$T$2:$T$201,0))="Nyert",R27,IF(INDEX(Meccsek!$N$2:$N$201,MATCH(A27&amp;"-2",Meccsek!$T$2:$T$201,0))="Törölve",1,0)),0)</f>
        <v>0</v>
      </c>
      <c r="W27" s="46">
        <f>IFERROR(IF(INDEX(Meccsek!$N$2:$N$201,MATCH(A27&amp;"-3",Meccsek!$T$2:$T$201,0))="Nyert",S27,IF(INDEX(Meccsek!$N$2:$N$201,MATCH(A27&amp;"-3",Meccsek!$T$2:$T$201,0))="Törölve",1,0)),0)</f>
        <v>0</v>
      </c>
      <c r="X27" s="46">
        <f>IFERROR(IF(INDEX(Meccsek!$N$2:$N$201,MATCH(A27&amp;"-4",Meccsek!$T$2:$T$201,0))="Nyert",T27,IF(INDEX(Meccsek!$N$2:$N$201,MATCH(A27&amp;"-4",Meccsek!$T$2:$T$201,0))="Törölve",1,0)),0)</f>
        <v>0</v>
      </c>
    </row>
    <row r="28" spans="1:24" ht="15" customHeight="1" x14ac:dyDescent="0.25">
      <c r="A28" s="36"/>
      <c r="B28" s="52" t="str">
        <f>IFERROR(INDEX(Meccsek!$B$2:$B$201,MATCH(A28&amp;"-1",Meccsek!$T$2:$T$201,0)),"")</f>
        <v/>
      </c>
      <c r="C28" s="36"/>
      <c r="D28" s="53" t="str">
        <f>IF(A28="","",COUNTIF(Meccsek!$A$2:$A$201,A28))</f>
        <v/>
      </c>
      <c r="E28" s="53" t="str">
        <f t="shared" si="0"/>
        <v/>
      </c>
      <c r="F28" s="54" t="str">
        <f t="shared" si="1"/>
        <v/>
      </c>
      <c r="G28" s="53" t="str">
        <f t="shared" si="2"/>
        <v/>
      </c>
      <c r="H28" s="56"/>
      <c r="I28" s="28" t="str">
        <f t="shared" si="3"/>
        <v/>
      </c>
      <c r="J28" s="53" t="str">
        <f>IF(A28="","",COUNTIFS(Meccsek!$A$2:$A$201,A28,Meccsek!$N$2:$N$201,"Nyert"))</f>
        <v/>
      </c>
      <c r="K28" s="28" t="str">
        <f t="shared" si="4"/>
        <v/>
      </c>
      <c r="L28" s="28" t="str">
        <f t="shared" si="5"/>
        <v/>
      </c>
      <c r="M28" s="28" t="str">
        <f t="shared" si="6"/>
        <v/>
      </c>
      <c r="N28" s="28" t="str">
        <f>IFERROR(IF(M28="","",IF(N27="",Beállítások!$C$4,N27)+M28),"")</f>
        <v/>
      </c>
      <c r="Q28" s="46">
        <f>IFERROR(INDEX(Meccsek!$L$2:$L$201,MATCH(A28&amp;"-1",Meccsek!$T$2:$T$201,0)),0)</f>
        <v>0</v>
      </c>
      <c r="R28" s="46">
        <f>IFERROR(INDEX(Meccsek!$L$2:$L$201,MATCH(A28&amp;"-2",Meccsek!$T$2:$T$201,0)),0)</f>
        <v>0</v>
      </c>
      <c r="S28" s="46">
        <f>IFERROR(INDEX(Meccsek!$L$2:$L$201,MATCH(A28&amp;"-3",Meccsek!$T$2:$T$201,0)),0)</f>
        <v>0</v>
      </c>
      <c r="T28" s="46">
        <f>IFERROR(INDEX(Meccsek!$L$2:$L$201,MATCH(A28&amp;"-4",Meccsek!$T$2:$T$201,0)),0)</f>
        <v>0</v>
      </c>
      <c r="U28" s="46">
        <f>IFERROR(IF(INDEX(Meccsek!$N$2:$N$201,MATCH(A28&amp;"-1",Meccsek!$T$2:$T$201,0))="Nyert",Q28,IF(INDEX(Meccsek!$N$2:$N$201,MATCH(A28&amp;"-1",Meccsek!$T$2:$T$201,0))="Törölve",1,0)),0)</f>
        <v>0</v>
      </c>
      <c r="V28" s="46">
        <f>IFERROR(IF(INDEX(Meccsek!$N$2:$N$201,MATCH(A28&amp;"-2",Meccsek!$T$2:$T$201,0))="Nyert",R28,IF(INDEX(Meccsek!$N$2:$N$201,MATCH(A28&amp;"-2",Meccsek!$T$2:$T$201,0))="Törölve",1,0)),0)</f>
        <v>0</v>
      </c>
      <c r="W28" s="46">
        <f>IFERROR(IF(INDEX(Meccsek!$N$2:$N$201,MATCH(A28&amp;"-3",Meccsek!$T$2:$T$201,0))="Nyert",S28,IF(INDEX(Meccsek!$N$2:$N$201,MATCH(A28&amp;"-3",Meccsek!$T$2:$T$201,0))="Törölve",1,0)),0)</f>
        <v>0</v>
      </c>
      <c r="X28" s="46">
        <f>IFERROR(IF(INDEX(Meccsek!$N$2:$N$201,MATCH(A28&amp;"-4",Meccsek!$T$2:$T$201,0))="Nyert",T28,IF(INDEX(Meccsek!$N$2:$N$201,MATCH(A28&amp;"-4",Meccsek!$T$2:$T$201,0))="Törölve",1,0)),0)</f>
        <v>0</v>
      </c>
    </row>
    <row r="29" spans="1:24" ht="15" customHeight="1" x14ac:dyDescent="0.25">
      <c r="A29" s="30"/>
      <c r="B29" s="48" t="str">
        <f>IFERROR(INDEX(Meccsek!$B$2:$B$201,MATCH(A29&amp;"-1",Meccsek!$T$2:$T$201,0)),"")</f>
        <v/>
      </c>
      <c r="C29" s="30"/>
      <c r="D29" s="49" t="str">
        <f>IF(A29="","",COUNTIF(Meccsek!$A$2:$A$201,A29))</f>
        <v/>
      </c>
      <c r="E29" s="49" t="str">
        <f t="shared" si="0"/>
        <v/>
      </c>
      <c r="F29" s="50" t="str">
        <f t="shared" si="1"/>
        <v/>
      </c>
      <c r="G29" s="49" t="str">
        <f t="shared" si="2"/>
        <v/>
      </c>
      <c r="H29" s="55"/>
      <c r="I29" s="35" t="str">
        <f t="shared" si="3"/>
        <v/>
      </c>
      <c r="J29" s="49" t="str">
        <f>IF(A29="","",COUNTIFS(Meccsek!$A$2:$A$201,A29,Meccsek!$N$2:$N$201,"Nyert"))</f>
        <v/>
      </c>
      <c r="K29" s="35" t="str">
        <f t="shared" si="4"/>
        <v/>
      </c>
      <c r="L29" s="35" t="str">
        <f t="shared" si="5"/>
        <v/>
      </c>
      <c r="M29" s="35" t="str">
        <f t="shared" si="6"/>
        <v/>
      </c>
      <c r="N29" s="35" t="str">
        <f>IFERROR(IF(M29="","",IF(N28="",Beállítások!$C$4,N28)+M29),"")</f>
        <v/>
      </c>
      <c r="Q29" s="46">
        <f>IFERROR(INDEX(Meccsek!$L$2:$L$201,MATCH(A29&amp;"-1",Meccsek!$T$2:$T$201,0)),0)</f>
        <v>0</v>
      </c>
      <c r="R29" s="46">
        <f>IFERROR(INDEX(Meccsek!$L$2:$L$201,MATCH(A29&amp;"-2",Meccsek!$T$2:$T$201,0)),0)</f>
        <v>0</v>
      </c>
      <c r="S29" s="46">
        <f>IFERROR(INDEX(Meccsek!$L$2:$L$201,MATCH(A29&amp;"-3",Meccsek!$T$2:$T$201,0)),0)</f>
        <v>0</v>
      </c>
      <c r="T29" s="46">
        <f>IFERROR(INDEX(Meccsek!$L$2:$L$201,MATCH(A29&amp;"-4",Meccsek!$T$2:$T$201,0)),0)</f>
        <v>0</v>
      </c>
      <c r="U29" s="46">
        <f>IFERROR(IF(INDEX(Meccsek!$N$2:$N$201,MATCH(A29&amp;"-1",Meccsek!$T$2:$T$201,0))="Nyert",Q29,IF(INDEX(Meccsek!$N$2:$N$201,MATCH(A29&amp;"-1",Meccsek!$T$2:$T$201,0))="Törölve",1,0)),0)</f>
        <v>0</v>
      </c>
      <c r="V29" s="46">
        <f>IFERROR(IF(INDEX(Meccsek!$N$2:$N$201,MATCH(A29&amp;"-2",Meccsek!$T$2:$T$201,0))="Nyert",R29,IF(INDEX(Meccsek!$N$2:$N$201,MATCH(A29&amp;"-2",Meccsek!$T$2:$T$201,0))="Törölve",1,0)),0)</f>
        <v>0</v>
      </c>
      <c r="W29" s="46">
        <f>IFERROR(IF(INDEX(Meccsek!$N$2:$N$201,MATCH(A29&amp;"-3",Meccsek!$T$2:$T$201,0))="Nyert",S29,IF(INDEX(Meccsek!$N$2:$N$201,MATCH(A29&amp;"-3",Meccsek!$T$2:$T$201,0))="Törölve",1,0)),0)</f>
        <v>0</v>
      </c>
      <c r="X29" s="46">
        <f>IFERROR(IF(INDEX(Meccsek!$N$2:$N$201,MATCH(A29&amp;"-4",Meccsek!$T$2:$T$201,0))="Nyert",T29,IF(INDEX(Meccsek!$N$2:$N$201,MATCH(A29&amp;"-4",Meccsek!$T$2:$T$201,0))="Törölve",1,0)),0)</f>
        <v>0</v>
      </c>
    </row>
    <row r="30" spans="1:24" ht="15" customHeight="1" x14ac:dyDescent="0.25">
      <c r="A30" s="36"/>
      <c r="B30" s="52" t="str">
        <f>IFERROR(INDEX(Meccsek!$B$2:$B$201,MATCH(A30&amp;"-1",Meccsek!$T$2:$T$201,0)),"")</f>
        <v/>
      </c>
      <c r="C30" s="36"/>
      <c r="D30" s="53" t="str">
        <f>IF(A30="","",COUNTIF(Meccsek!$A$2:$A$201,A30))</f>
        <v/>
      </c>
      <c r="E30" s="53" t="str">
        <f t="shared" si="0"/>
        <v/>
      </c>
      <c r="F30" s="54" t="str">
        <f t="shared" si="1"/>
        <v/>
      </c>
      <c r="G30" s="53" t="str">
        <f t="shared" si="2"/>
        <v/>
      </c>
      <c r="H30" s="56"/>
      <c r="I30" s="28" t="str">
        <f t="shared" si="3"/>
        <v/>
      </c>
      <c r="J30" s="53" t="str">
        <f>IF(A30="","",COUNTIFS(Meccsek!$A$2:$A$201,A30,Meccsek!$N$2:$N$201,"Nyert"))</f>
        <v/>
      </c>
      <c r="K30" s="28" t="str">
        <f t="shared" si="4"/>
        <v/>
      </c>
      <c r="L30" s="28" t="str">
        <f t="shared" si="5"/>
        <v/>
      </c>
      <c r="M30" s="28" t="str">
        <f t="shared" si="6"/>
        <v/>
      </c>
      <c r="N30" s="28" t="str">
        <f>IFERROR(IF(M30="","",IF(N29="",Beállítások!$C$4,N29)+M30),"")</f>
        <v/>
      </c>
      <c r="Q30" s="46">
        <f>IFERROR(INDEX(Meccsek!$L$2:$L$201,MATCH(A30&amp;"-1",Meccsek!$T$2:$T$201,0)),0)</f>
        <v>0</v>
      </c>
      <c r="R30" s="46">
        <f>IFERROR(INDEX(Meccsek!$L$2:$L$201,MATCH(A30&amp;"-2",Meccsek!$T$2:$T$201,0)),0)</f>
        <v>0</v>
      </c>
      <c r="S30" s="46">
        <f>IFERROR(INDEX(Meccsek!$L$2:$L$201,MATCH(A30&amp;"-3",Meccsek!$T$2:$T$201,0)),0)</f>
        <v>0</v>
      </c>
      <c r="T30" s="46">
        <f>IFERROR(INDEX(Meccsek!$L$2:$L$201,MATCH(A30&amp;"-4",Meccsek!$T$2:$T$201,0)),0)</f>
        <v>0</v>
      </c>
      <c r="U30" s="46">
        <f>IFERROR(IF(INDEX(Meccsek!$N$2:$N$201,MATCH(A30&amp;"-1",Meccsek!$T$2:$T$201,0))="Nyert",Q30,IF(INDEX(Meccsek!$N$2:$N$201,MATCH(A30&amp;"-1",Meccsek!$T$2:$T$201,0))="Törölve",1,0)),0)</f>
        <v>0</v>
      </c>
      <c r="V30" s="46">
        <f>IFERROR(IF(INDEX(Meccsek!$N$2:$N$201,MATCH(A30&amp;"-2",Meccsek!$T$2:$T$201,0))="Nyert",R30,IF(INDEX(Meccsek!$N$2:$N$201,MATCH(A30&amp;"-2",Meccsek!$T$2:$T$201,0))="Törölve",1,0)),0)</f>
        <v>0</v>
      </c>
      <c r="W30" s="46">
        <f>IFERROR(IF(INDEX(Meccsek!$N$2:$N$201,MATCH(A30&amp;"-3",Meccsek!$T$2:$T$201,0))="Nyert",S30,IF(INDEX(Meccsek!$N$2:$N$201,MATCH(A30&amp;"-3",Meccsek!$T$2:$T$201,0))="Törölve",1,0)),0)</f>
        <v>0</v>
      </c>
      <c r="X30" s="46">
        <f>IFERROR(IF(INDEX(Meccsek!$N$2:$N$201,MATCH(A30&amp;"-4",Meccsek!$T$2:$T$201,0))="Nyert",T30,IF(INDEX(Meccsek!$N$2:$N$201,MATCH(A30&amp;"-4",Meccsek!$T$2:$T$201,0))="Törölve",1,0)),0)</f>
        <v>0</v>
      </c>
    </row>
    <row r="31" spans="1:24" ht="15" customHeight="1" x14ac:dyDescent="0.25">
      <c r="A31" s="30"/>
      <c r="B31" s="48" t="str">
        <f>IFERROR(INDEX(Meccsek!$B$2:$B$201,MATCH(A31&amp;"-1",Meccsek!$T$2:$T$201,0)),"")</f>
        <v/>
      </c>
      <c r="C31" s="30"/>
      <c r="D31" s="49" t="str">
        <f>IF(A31="","",COUNTIF(Meccsek!$A$2:$A$201,A31))</f>
        <v/>
      </c>
      <c r="E31" s="49" t="str">
        <f t="shared" si="0"/>
        <v/>
      </c>
      <c r="F31" s="50" t="str">
        <f t="shared" si="1"/>
        <v/>
      </c>
      <c r="G31" s="49" t="str">
        <f t="shared" si="2"/>
        <v/>
      </c>
      <c r="H31" s="55"/>
      <c r="I31" s="35" t="str">
        <f t="shared" si="3"/>
        <v/>
      </c>
      <c r="J31" s="49" t="str">
        <f>IF(A31="","",COUNTIFS(Meccsek!$A$2:$A$201,A31,Meccsek!$N$2:$N$201,"Nyert"))</f>
        <v/>
      </c>
      <c r="K31" s="35" t="str">
        <f t="shared" si="4"/>
        <v/>
      </c>
      <c r="L31" s="35" t="str">
        <f t="shared" si="5"/>
        <v/>
      </c>
      <c r="M31" s="35" t="str">
        <f t="shared" si="6"/>
        <v/>
      </c>
      <c r="N31" s="35" t="str">
        <f>IFERROR(IF(M31="","",IF(N30="",Beállítások!$C$4,N30)+M31),"")</f>
        <v/>
      </c>
      <c r="Q31" s="46">
        <f>IFERROR(INDEX(Meccsek!$L$2:$L$201,MATCH(A31&amp;"-1",Meccsek!$T$2:$T$201,0)),0)</f>
        <v>0</v>
      </c>
      <c r="R31" s="46">
        <f>IFERROR(INDEX(Meccsek!$L$2:$L$201,MATCH(A31&amp;"-2",Meccsek!$T$2:$T$201,0)),0)</f>
        <v>0</v>
      </c>
      <c r="S31" s="46">
        <f>IFERROR(INDEX(Meccsek!$L$2:$L$201,MATCH(A31&amp;"-3",Meccsek!$T$2:$T$201,0)),0)</f>
        <v>0</v>
      </c>
      <c r="T31" s="46">
        <f>IFERROR(INDEX(Meccsek!$L$2:$L$201,MATCH(A31&amp;"-4",Meccsek!$T$2:$T$201,0)),0)</f>
        <v>0</v>
      </c>
      <c r="U31" s="46">
        <f>IFERROR(IF(INDEX(Meccsek!$N$2:$N$201,MATCH(A31&amp;"-1",Meccsek!$T$2:$T$201,0))="Nyert",Q31,IF(INDEX(Meccsek!$N$2:$N$201,MATCH(A31&amp;"-1",Meccsek!$T$2:$T$201,0))="Törölve",1,0)),0)</f>
        <v>0</v>
      </c>
      <c r="V31" s="46">
        <f>IFERROR(IF(INDEX(Meccsek!$N$2:$N$201,MATCH(A31&amp;"-2",Meccsek!$T$2:$T$201,0))="Nyert",R31,IF(INDEX(Meccsek!$N$2:$N$201,MATCH(A31&amp;"-2",Meccsek!$T$2:$T$201,0))="Törölve",1,0)),0)</f>
        <v>0</v>
      </c>
      <c r="W31" s="46">
        <f>IFERROR(IF(INDEX(Meccsek!$N$2:$N$201,MATCH(A31&amp;"-3",Meccsek!$T$2:$T$201,0))="Nyert",S31,IF(INDEX(Meccsek!$N$2:$N$201,MATCH(A31&amp;"-3",Meccsek!$T$2:$T$201,0))="Törölve",1,0)),0)</f>
        <v>0</v>
      </c>
      <c r="X31" s="46">
        <f>IFERROR(IF(INDEX(Meccsek!$N$2:$N$201,MATCH(A31&amp;"-4",Meccsek!$T$2:$T$201,0))="Nyert",T31,IF(INDEX(Meccsek!$N$2:$N$201,MATCH(A31&amp;"-4",Meccsek!$T$2:$T$201,0))="Törölve",1,0)),0)</f>
        <v>0</v>
      </c>
    </row>
    <row r="32" spans="1:24" ht="15" customHeight="1" x14ac:dyDescent="0.25">
      <c r="A32" s="36"/>
      <c r="B32" s="52" t="str">
        <f>IFERROR(INDEX(Meccsek!$B$2:$B$201,MATCH(A32&amp;"-1",Meccsek!$T$2:$T$201,0)),"")</f>
        <v/>
      </c>
      <c r="C32" s="36"/>
      <c r="D32" s="53" t="str">
        <f>IF(A32="","",COUNTIF(Meccsek!$A$2:$A$201,A32))</f>
        <v/>
      </c>
      <c r="E32" s="53" t="str">
        <f t="shared" si="0"/>
        <v/>
      </c>
      <c r="F32" s="54" t="str">
        <f t="shared" si="1"/>
        <v/>
      </c>
      <c r="G32" s="53" t="str">
        <f t="shared" si="2"/>
        <v/>
      </c>
      <c r="H32" s="56"/>
      <c r="I32" s="28" t="str">
        <f t="shared" si="3"/>
        <v/>
      </c>
      <c r="J32" s="53" t="str">
        <f>IF(A32="","",COUNTIFS(Meccsek!$A$2:$A$201,A32,Meccsek!$N$2:$N$201,"Nyert"))</f>
        <v/>
      </c>
      <c r="K32" s="28" t="str">
        <f t="shared" si="4"/>
        <v/>
      </c>
      <c r="L32" s="28" t="str">
        <f t="shared" si="5"/>
        <v/>
      </c>
      <c r="M32" s="28" t="str">
        <f t="shared" si="6"/>
        <v/>
      </c>
      <c r="N32" s="28" t="str">
        <f>IFERROR(IF(M32="","",IF(N31="",Beállítások!$C$4,N31)+M32),"")</f>
        <v/>
      </c>
      <c r="Q32" s="46">
        <f>IFERROR(INDEX(Meccsek!$L$2:$L$201,MATCH(A32&amp;"-1",Meccsek!$T$2:$T$201,0)),0)</f>
        <v>0</v>
      </c>
      <c r="R32" s="46">
        <f>IFERROR(INDEX(Meccsek!$L$2:$L$201,MATCH(A32&amp;"-2",Meccsek!$T$2:$T$201,0)),0)</f>
        <v>0</v>
      </c>
      <c r="S32" s="46">
        <f>IFERROR(INDEX(Meccsek!$L$2:$L$201,MATCH(A32&amp;"-3",Meccsek!$T$2:$T$201,0)),0)</f>
        <v>0</v>
      </c>
      <c r="T32" s="46">
        <f>IFERROR(INDEX(Meccsek!$L$2:$L$201,MATCH(A32&amp;"-4",Meccsek!$T$2:$T$201,0)),0)</f>
        <v>0</v>
      </c>
      <c r="U32" s="46">
        <f>IFERROR(IF(INDEX(Meccsek!$N$2:$N$201,MATCH(A32&amp;"-1",Meccsek!$T$2:$T$201,0))="Nyert",Q32,IF(INDEX(Meccsek!$N$2:$N$201,MATCH(A32&amp;"-1",Meccsek!$T$2:$T$201,0))="Törölve",1,0)),0)</f>
        <v>0</v>
      </c>
      <c r="V32" s="46">
        <f>IFERROR(IF(INDEX(Meccsek!$N$2:$N$201,MATCH(A32&amp;"-2",Meccsek!$T$2:$T$201,0))="Nyert",R32,IF(INDEX(Meccsek!$N$2:$N$201,MATCH(A32&amp;"-2",Meccsek!$T$2:$T$201,0))="Törölve",1,0)),0)</f>
        <v>0</v>
      </c>
      <c r="W32" s="46">
        <f>IFERROR(IF(INDEX(Meccsek!$N$2:$N$201,MATCH(A32&amp;"-3",Meccsek!$T$2:$T$201,0))="Nyert",S32,IF(INDEX(Meccsek!$N$2:$N$201,MATCH(A32&amp;"-3",Meccsek!$T$2:$T$201,0))="Törölve",1,0)),0)</f>
        <v>0</v>
      </c>
      <c r="X32" s="46">
        <f>IFERROR(IF(INDEX(Meccsek!$N$2:$N$201,MATCH(A32&amp;"-4",Meccsek!$T$2:$T$201,0))="Nyert",T32,IF(INDEX(Meccsek!$N$2:$N$201,MATCH(A32&amp;"-4",Meccsek!$T$2:$T$201,0))="Törölve",1,0)),0)</f>
        <v>0</v>
      </c>
    </row>
    <row r="33" spans="1:24" ht="15" customHeight="1" x14ac:dyDescent="0.25">
      <c r="A33" s="30"/>
      <c r="B33" s="48" t="str">
        <f>IFERROR(INDEX(Meccsek!$B$2:$B$201,MATCH(A33&amp;"-1",Meccsek!$T$2:$T$201,0)),"")</f>
        <v/>
      </c>
      <c r="C33" s="30"/>
      <c r="D33" s="49" t="str">
        <f>IF(A33="","",COUNTIF(Meccsek!$A$2:$A$201,A33))</f>
        <v/>
      </c>
      <c r="E33" s="49" t="str">
        <f t="shared" si="0"/>
        <v/>
      </c>
      <c r="F33" s="50" t="str">
        <f t="shared" si="1"/>
        <v/>
      </c>
      <c r="G33" s="49" t="str">
        <f t="shared" si="2"/>
        <v/>
      </c>
      <c r="H33" s="55"/>
      <c r="I33" s="35" t="str">
        <f t="shared" si="3"/>
        <v/>
      </c>
      <c r="J33" s="49" t="str">
        <f>IF(A33="","",COUNTIFS(Meccsek!$A$2:$A$201,A33,Meccsek!$N$2:$N$201,"Nyert"))</f>
        <v/>
      </c>
      <c r="K33" s="35" t="str">
        <f t="shared" si="4"/>
        <v/>
      </c>
      <c r="L33" s="35" t="str">
        <f t="shared" si="5"/>
        <v/>
      </c>
      <c r="M33" s="35" t="str">
        <f t="shared" si="6"/>
        <v/>
      </c>
      <c r="N33" s="35" t="str">
        <f>IFERROR(IF(M33="","",IF(N32="",Beállítások!$C$4,N32)+M33),"")</f>
        <v/>
      </c>
      <c r="Q33" s="46">
        <f>IFERROR(INDEX(Meccsek!$L$2:$L$201,MATCH(A33&amp;"-1",Meccsek!$T$2:$T$201,0)),0)</f>
        <v>0</v>
      </c>
      <c r="R33" s="46">
        <f>IFERROR(INDEX(Meccsek!$L$2:$L$201,MATCH(A33&amp;"-2",Meccsek!$T$2:$T$201,0)),0)</f>
        <v>0</v>
      </c>
      <c r="S33" s="46">
        <f>IFERROR(INDEX(Meccsek!$L$2:$L$201,MATCH(A33&amp;"-3",Meccsek!$T$2:$T$201,0)),0)</f>
        <v>0</v>
      </c>
      <c r="T33" s="46">
        <f>IFERROR(INDEX(Meccsek!$L$2:$L$201,MATCH(A33&amp;"-4",Meccsek!$T$2:$T$201,0)),0)</f>
        <v>0</v>
      </c>
      <c r="U33" s="46">
        <f>IFERROR(IF(INDEX(Meccsek!$N$2:$N$201,MATCH(A33&amp;"-1",Meccsek!$T$2:$T$201,0))="Nyert",Q33,IF(INDEX(Meccsek!$N$2:$N$201,MATCH(A33&amp;"-1",Meccsek!$T$2:$T$201,0))="Törölve",1,0)),0)</f>
        <v>0</v>
      </c>
      <c r="V33" s="46">
        <f>IFERROR(IF(INDEX(Meccsek!$N$2:$N$201,MATCH(A33&amp;"-2",Meccsek!$T$2:$T$201,0))="Nyert",R33,IF(INDEX(Meccsek!$N$2:$N$201,MATCH(A33&amp;"-2",Meccsek!$T$2:$T$201,0))="Törölve",1,0)),0)</f>
        <v>0</v>
      </c>
      <c r="W33" s="46">
        <f>IFERROR(IF(INDEX(Meccsek!$N$2:$N$201,MATCH(A33&amp;"-3",Meccsek!$T$2:$T$201,0))="Nyert",S33,IF(INDEX(Meccsek!$N$2:$N$201,MATCH(A33&amp;"-3",Meccsek!$T$2:$T$201,0))="Törölve",1,0)),0)</f>
        <v>0</v>
      </c>
      <c r="X33" s="46">
        <f>IFERROR(IF(INDEX(Meccsek!$N$2:$N$201,MATCH(A33&amp;"-4",Meccsek!$T$2:$T$201,0))="Nyert",T33,IF(INDEX(Meccsek!$N$2:$N$201,MATCH(A33&amp;"-4",Meccsek!$T$2:$T$201,0))="Törölve",1,0)),0)</f>
        <v>0</v>
      </c>
    </row>
    <row r="34" spans="1:24" ht="15" customHeight="1" x14ac:dyDescent="0.25">
      <c r="A34" s="36"/>
      <c r="B34" s="52" t="str">
        <f>IFERROR(INDEX(Meccsek!$B$2:$B$201,MATCH(A34&amp;"-1",Meccsek!$T$2:$T$201,0)),"")</f>
        <v/>
      </c>
      <c r="C34" s="36"/>
      <c r="D34" s="53" t="str">
        <f>IF(A34="","",COUNTIF(Meccsek!$A$2:$A$201,A34))</f>
        <v/>
      </c>
      <c r="E34" s="53" t="str">
        <f t="shared" ref="E34:E65" si="7">IF(OR(A34="",C34=""),"",IF(C34="Egyes kötés",D34,IF(C34="2-es kötés",2,IF(C34="2/3 kombináció",3,IF(C34="3-as kötés",3,IF(C34="Trixie",3,IF(C34="Patent",3,IF(C34="2/4 kombináció",4,IF(C34="3/4 kombináció",4,IF(C34="4-es kötés",4,IF(C34="Yankee",4,IF(C34="Lucky15",4,0))))))))))))</f>
        <v/>
      </c>
      <c r="F34" s="54" t="str">
        <f t="shared" ref="F34:F65" si="8">IF(A34="","",IF(C34="",IF(D34=1,"1 láb → Egyes kötés",IF(D34=2,"2 láb → Egyes, 2-es kötés",IF(D34=3,"3 láb → Egyes, 2/3, 3-as kötés, Trixie, Patent",IF(D34=4,"4 láb → Egyes, 2/4, 3/4, 4-es kötés, Yankee, Lucky15",IF(D34=0,"Vidd fel a lábakat a Meccsek lapon","5+ láb: egyéni kezelés"))))),IF(C34="Egyes kötés",IF(D34&gt;=1,"✓ OK ("&amp;D34&amp;" egyes)","⚠ nincs láb"),IF(D34&lt;E34,"⚠ Kevés láb ("&amp;D34&amp;"/"&amp;E34&amp;")",IF(D34&gt;E34,"⚠ Sok láb ("&amp;D34&amp;"/"&amp;E34&amp;")","✓ OK")))))</f>
        <v/>
      </c>
      <c r="G34" s="53" t="str">
        <f t="shared" ref="G34:G65" si="9">IF(OR(A34="",C34=""),"",IF(C34="Egyes kötés",D34,IF(C34="2-es kötés",1,IF(C34="2/3 kombináció",3,IF(C34="3-as kötés",1,IF(C34="Trixie",4,IF(C34="Patent",7,IF(C34="2/4 kombináció",6,IF(C34="3/4 kombináció",4,IF(C34="4-es kötés",1,IF(C34="Yankee",11,IF(C34="Lucky15",15,0))))))))))))</f>
        <v/>
      </c>
      <c r="H34" s="56"/>
      <c r="I34" s="28" t="str">
        <f t="shared" ref="I34:I65" si="10">IFERROR(IF(OR(G34="",G34=0,H34=""),"",G34*H34),"")</f>
        <v/>
      </c>
      <c r="J34" s="53" t="str">
        <f>IF(A34="","",COUNTIFS(Meccsek!$A$2:$A$201,A34,Meccsek!$N$2:$N$201,"Nyert"))</f>
        <v/>
      </c>
      <c r="K34" s="28" t="str">
        <f t="shared" ref="K34:K65" si="11">IFERROR(IF(OR(C34="",H34=""),"",IF(C34="Egyes kötés",H34*(Q34+R34+S34+T34),IF(C34="2-es kötés",H34*(Q34*R34),IF(C34="2/3 kombináció",H34*(Q34*R34+Q34*S34+R34*S34),IF(C34="3-as kötés",H34*(Q34*R34*S34),IF(C34="Trixie",H34*(Q34*R34+Q34*S34+R34*S34+Q34*R34*S34),IF(C34="Patent",H34*(Q34+R34+S34+Q34*R34+Q34*S34+R34*S34+Q34*R34*S34),IF(C34="2/4 kombináció",H34*(Q34*R34+Q34*S34+Q34*T34+R34*S34+R34*T34+S34*T34),IF(C34="3/4 kombináció",H34*(Q34*R34*S34+Q34*R34*T34+Q34*S34*T34+R34*S34*T34),IF(C34="4-es kötés",H34*(Q34*R34*S34*T34),IF(C34="Yankee",H34*(Q34*R34+Q34*S34+Q34*T34+R34*S34+R34*T34+S34*T34+Q34*R34*S34+Q34*R34*T34+Q34*S34*T34+R34*S34*T34+Q34*R34*S34*T34),IF(C34="Lucky15",H34*(Q34+R34+S34+T34+Q34*R34+Q34*S34+Q34*T34+R34*S34+R34*T34+S34*T34+Q34*R34*S34+Q34*R34*T34+Q34*S34*T34+R34*S34*T34+Q34*R34*S34*T34),0)))))))))))),"")</f>
        <v/>
      </c>
      <c r="L34" s="28" t="str">
        <f t="shared" ref="L34:L65" si="12">IFERROR(IF(OR(C34="",H34=""),"",IF(C34="Egyes kötés",H34*(U34+V34+W34+X34),IF(C34="2-es kötés",H34*(U34*V34),IF(C34="2/3 kombináció",H34*(U34*V34+U34*W34+V34*W34),IF(C34="3-as kötés",H34*(U34*V34*W34),IF(C34="Trixie",H34*(U34*V34+U34*W34+V34*W34+U34*V34*W34),IF(C34="Patent",H34*(U34+V34+W34+U34*V34+U34*W34+V34*W34+U34*V34*W34),IF(C34="2/4 kombináció",H34*(U34*V34+U34*W34+U34*X34+V34*W34+V34*X34+W34*X34),IF(C34="3/4 kombináció",H34*(U34*V34*W34+U34*V34*X34+U34*W34*X34+V34*W34*X34),IF(C34="4-es kötés",H34*(U34*V34*W34*X34),IF(C34="Yankee",H34*(U34*V34+U34*W34+U34*X34+V34*W34+V34*X34+W34*X34+U34*V34*W34+U34*V34*X34+U34*W34*X34+V34*W34*X34+U34*V34*W34*X34),IF(C34="Lucky15",H34*(U34+V34+W34+X34+U34*V34+U34*W34+U34*X34+V34*W34+V34*X34+W34*X34+U34*V34*W34+U34*V34*X34+U34*W34*X34+V34*W34*X34+U34*V34*W34*X34),0)))))))))))),"")</f>
        <v/>
      </c>
      <c r="M34" s="28" t="str">
        <f t="shared" ref="M34:M65" si="13">IFERROR(IF(L34="","",L34-I34),"")</f>
        <v/>
      </c>
      <c r="N34" s="28" t="str">
        <f>IFERROR(IF(M34="","",IF(N33="",Beállítások!$C$4,N33)+M34),"")</f>
        <v/>
      </c>
      <c r="Q34" s="46">
        <f>IFERROR(INDEX(Meccsek!$L$2:$L$201,MATCH(A34&amp;"-1",Meccsek!$T$2:$T$201,0)),0)</f>
        <v>0</v>
      </c>
      <c r="R34" s="46">
        <f>IFERROR(INDEX(Meccsek!$L$2:$L$201,MATCH(A34&amp;"-2",Meccsek!$T$2:$T$201,0)),0)</f>
        <v>0</v>
      </c>
      <c r="S34" s="46">
        <f>IFERROR(INDEX(Meccsek!$L$2:$L$201,MATCH(A34&amp;"-3",Meccsek!$T$2:$T$201,0)),0)</f>
        <v>0</v>
      </c>
      <c r="T34" s="46">
        <f>IFERROR(INDEX(Meccsek!$L$2:$L$201,MATCH(A34&amp;"-4",Meccsek!$T$2:$T$201,0)),0)</f>
        <v>0</v>
      </c>
      <c r="U34" s="46">
        <f>IFERROR(IF(INDEX(Meccsek!$N$2:$N$201,MATCH(A34&amp;"-1",Meccsek!$T$2:$T$201,0))="Nyert",Q34,IF(INDEX(Meccsek!$N$2:$N$201,MATCH(A34&amp;"-1",Meccsek!$T$2:$T$201,0))="Törölve",1,0)),0)</f>
        <v>0</v>
      </c>
      <c r="V34" s="46">
        <f>IFERROR(IF(INDEX(Meccsek!$N$2:$N$201,MATCH(A34&amp;"-2",Meccsek!$T$2:$T$201,0))="Nyert",R34,IF(INDEX(Meccsek!$N$2:$N$201,MATCH(A34&amp;"-2",Meccsek!$T$2:$T$201,0))="Törölve",1,0)),0)</f>
        <v>0</v>
      </c>
      <c r="W34" s="46">
        <f>IFERROR(IF(INDEX(Meccsek!$N$2:$N$201,MATCH(A34&amp;"-3",Meccsek!$T$2:$T$201,0))="Nyert",S34,IF(INDEX(Meccsek!$N$2:$N$201,MATCH(A34&amp;"-3",Meccsek!$T$2:$T$201,0))="Törölve",1,0)),0)</f>
        <v>0</v>
      </c>
      <c r="X34" s="46">
        <f>IFERROR(IF(INDEX(Meccsek!$N$2:$N$201,MATCH(A34&amp;"-4",Meccsek!$T$2:$T$201,0))="Nyert",T34,IF(INDEX(Meccsek!$N$2:$N$201,MATCH(A34&amp;"-4",Meccsek!$T$2:$T$201,0))="Törölve",1,0)),0)</f>
        <v>0</v>
      </c>
    </row>
    <row r="35" spans="1:24" ht="15" customHeight="1" x14ac:dyDescent="0.25">
      <c r="A35" s="30"/>
      <c r="B35" s="48" t="str">
        <f>IFERROR(INDEX(Meccsek!$B$2:$B$201,MATCH(A35&amp;"-1",Meccsek!$T$2:$T$201,0)),"")</f>
        <v/>
      </c>
      <c r="C35" s="30"/>
      <c r="D35" s="49" t="str">
        <f>IF(A35="","",COUNTIF(Meccsek!$A$2:$A$201,A35))</f>
        <v/>
      </c>
      <c r="E35" s="49" t="str">
        <f t="shared" si="7"/>
        <v/>
      </c>
      <c r="F35" s="50" t="str">
        <f t="shared" si="8"/>
        <v/>
      </c>
      <c r="G35" s="49" t="str">
        <f t="shared" si="9"/>
        <v/>
      </c>
      <c r="H35" s="55"/>
      <c r="I35" s="35" t="str">
        <f t="shared" si="10"/>
        <v/>
      </c>
      <c r="J35" s="49" t="str">
        <f>IF(A35="","",COUNTIFS(Meccsek!$A$2:$A$201,A35,Meccsek!$N$2:$N$201,"Nyert"))</f>
        <v/>
      </c>
      <c r="K35" s="35" t="str">
        <f t="shared" si="11"/>
        <v/>
      </c>
      <c r="L35" s="35" t="str">
        <f t="shared" si="12"/>
        <v/>
      </c>
      <c r="M35" s="35" t="str">
        <f t="shared" si="13"/>
        <v/>
      </c>
      <c r="N35" s="35" t="str">
        <f>IFERROR(IF(M35="","",IF(N34="",Beállítások!$C$4,N34)+M35),"")</f>
        <v/>
      </c>
      <c r="Q35" s="46">
        <f>IFERROR(INDEX(Meccsek!$L$2:$L$201,MATCH(A35&amp;"-1",Meccsek!$T$2:$T$201,0)),0)</f>
        <v>0</v>
      </c>
      <c r="R35" s="46">
        <f>IFERROR(INDEX(Meccsek!$L$2:$L$201,MATCH(A35&amp;"-2",Meccsek!$T$2:$T$201,0)),0)</f>
        <v>0</v>
      </c>
      <c r="S35" s="46">
        <f>IFERROR(INDEX(Meccsek!$L$2:$L$201,MATCH(A35&amp;"-3",Meccsek!$T$2:$T$201,0)),0)</f>
        <v>0</v>
      </c>
      <c r="T35" s="46">
        <f>IFERROR(INDEX(Meccsek!$L$2:$L$201,MATCH(A35&amp;"-4",Meccsek!$T$2:$T$201,0)),0)</f>
        <v>0</v>
      </c>
      <c r="U35" s="46">
        <f>IFERROR(IF(INDEX(Meccsek!$N$2:$N$201,MATCH(A35&amp;"-1",Meccsek!$T$2:$T$201,0))="Nyert",Q35,IF(INDEX(Meccsek!$N$2:$N$201,MATCH(A35&amp;"-1",Meccsek!$T$2:$T$201,0))="Törölve",1,0)),0)</f>
        <v>0</v>
      </c>
      <c r="V35" s="46">
        <f>IFERROR(IF(INDEX(Meccsek!$N$2:$N$201,MATCH(A35&amp;"-2",Meccsek!$T$2:$T$201,0))="Nyert",R35,IF(INDEX(Meccsek!$N$2:$N$201,MATCH(A35&amp;"-2",Meccsek!$T$2:$T$201,0))="Törölve",1,0)),0)</f>
        <v>0</v>
      </c>
      <c r="W35" s="46">
        <f>IFERROR(IF(INDEX(Meccsek!$N$2:$N$201,MATCH(A35&amp;"-3",Meccsek!$T$2:$T$201,0))="Nyert",S35,IF(INDEX(Meccsek!$N$2:$N$201,MATCH(A35&amp;"-3",Meccsek!$T$2:$T$201,0))="Törölve",1,0)),0)</f>
        <v>0</v>
      </c>
      <c r="X35" s="46">
        <f>IFERROR(IF(INDEX(Meccsek!$N$2:$N$201,MATCH(A35&amp;"-4",Meccsek!$T$2:$T$201,0))="Nyert",T35,IF(INDEX(Meccsek!$N$2:$N$201,MATCH(A35&amp;"-4",Meccsek!$T$2:$T$201,0))="Törölve",1,0)),0)</f>
        <v>0</v>
      </c>
    </row>
    <row r="36" spans="1:24" ht="15" customHeight="1" x14ac:dyDescent="0.25">
      <c r="A36" s="36"/>
      <c r="B36" s="52" t="str">
        <f>IFERROR(INDEX(Meccsek!$B$2:$B$201,MATCH(A36&amp;"-1",Meccsek!$T$2:$T$201,0)),"")</f>
        <v/>
      </c>
      <c r="C36" s="36"/>
      <c r="D36" s="53" t="str">
        <f>IF(A36="","",COUNTIF(Meccsek!$A$2:$A$201,A36))</f>
        <v/>
      </c>
      <c r="E36" s="53" t="str">
        <f t="shared" si="7"/>
        <v/>
      </c>
      <c r="F36" s="54" t="str">
        <f t="shared" si="8"/>
        <v/>
      </c>
      <c r="G36" s="53" t="str">
        <f t="shared" si="9"/>
        <v/>
      </c>
      <c r="H36" s="56"/>
      <c r="I36" s="28" t="str">
        <f t="shared" si="10"/>
        <v/>
      </c>
      <c r="J36" s="53" t="str">
        <f>IF(A36="","",COUNTIFS(Meccsek!$A$2:$A$201,A36,Meccsek!$N$2:$N$201,"Nyert"))</f>
        <v/>
      </c>
      <c r="K36" s="28" t="str">
        <f t="shared" si="11"/>
        <v/>
      </c>
      <c r="L36" s="28" t="str">
        <f t="shared" si="12"/>
        <v/>
      </c>
      <c r="M36" s="28" t="str">
        <f t="shared" si="13"/>
        <v/>
      </c>
      <c r="N36" s="28" t="str">
        <f>IFERROR(IF(M36="","",IF(N35="",Beállítások!$C$4,N35)+M36),"")</f>
        <v/>
      </c>
      <c r="Q36" s="46">
        <f>IFERROR(INDEX(Meccsek!$L$2:$L$201,MATCH(A36&amp;"-1",Meccsek!$T$2:$T$201,0)),0)</f>
        <v>0</v>
      </c>
      <c r="R36" s="46">
        <f>IFERROR(INDEX(Meccsek!$L$2:$L$201,MATCH(A36&amp;"-2",Meccsek!$T$2:$T$201,0)),0)</f>
        <v>0</v>
      </c>
      <c r="S36" s="46">
        <f>IFERROR(INDEX(Meccsek!$L$2:$L$201,MATCH(A36&amp;"-3",Meccsek!$T$2:$T$201,0)),0)</f>
        <v>0</v>
      </c>
      <c r="T36" s="46">
        <f>IFERROR(INDEX(Meccsek!$L$2:$L$201,MATCH(A36&amp;"-4",Meccsek!$T$2:$T$201,0)),0)</f>
        <v>0</v>
      </c>
      <c r="U36" s="46">
        <f>IFERROR(IF(INDEX(Meccsek!$N$2:$N$201,MATCH(A36&amp;"-1",Meccsek!$T$2:$T$201,0))="Nyert",Q36,IF(INDEX(Meccsek!$N$2:$N$201,MATCH(A36&amp;"-1",Meccsek!$T$2:$T$201,0))="Törölve",1,0)),0)</f>
        <v>0</v>
      </c>
      <c r="V36" s="46">
        <f>IFERROR(IF(INDEX(Meccsek!$N$2:$N$201,MATCH(A36&amp;"-2",Meccsek!$T$2:$T$201,0))="Nyert",R36,IF(INDEX(Meccsek!$N$2:$N$201,MATCH(A36&amp;"-2",Meccsek!$T$2:$T$201,0))="Törölve",1,0)),0)</f>
        <v>0</v>
      </c>
      <c r="W36" s="46">
        <f>IFERROR(IF(INDEX(Meccsek!$N$2:$N$201,MATCH(A36&amp;"-3",Meccsek!$T$2:$T$201,0))="Nyert",S36,IF(INDEX(Meccsek!$N$2:$N$201,MATCH(A36&amp;"-3",Meccsek!$T$2:$T$201,0))="Törölve",1,0)),0)</f>
        <v>0</v>
      </c>
      <c r="X36" s="46">
        <f>IFERROR(IF(INDEX(Meccsek!$N$2:$N$201,MATCH(A36&amp;"-4",Meccsek!$T$2:$T$201,0))="Nyert",T36,IF(INDEX(Meccsek!$N$2:$N$201,MATCH(A36&amp;"-4",Meccsek!$T$2:$T$201,0))="Törölve",1,0)),0)</f>
        <v>0</v>
      </c>
    </row>
    <row r="37" spans="1:24" ht="15" customHeight="1" x14ac:dyDescent="0.25">
      <c r="A37" s="30"/>
      <c r="B37" s="48" t="str">
        <f>IFERROR(INDEX(Meccsek!$B$2:$B$201,MATCH(A37&amp;"-1",Meccsek!$T$2:$T$201,0)),"")</f>
        <v/>
      </c>
      <c r="C37" s="30"/>
      <c r="D37" s="49" t="str">
        <f>IF(A37="","",COUNTIF(Meccsek!$A$2:$A$201,A37))</f>
        <v/>
      </c>
      <c r="E37" s="49" t="str">
        <f t="shared" si="7"/>
        <v/>
      </c>
      <c r="F37" s="50" t="str">
        <f t="shared" si="8"/>
        <v/>
      </c>
      <c r="G37" s="49" t="str">
        <f t="shared" si="9"/>
        <v/>
      </c>
      <c r="H37" s="55"/>
      <c r="I37" s="35" t="str">
        <f t="shared" si="10"/>
        <v/>
      </c>
      <c r="J37" s="49" t="str">
        <f>IF(A37="","",COUNTIFS(Meccsek!$A$2:$A$201,A37,Meccsek!$N$2:$N$201,"Nyert"))</f>
        <v/>
      </c>
      <c r="K37" s="35" t="str">
        <f t="shared" si="11"/>
        <v/>
      </c>
      <c r="L37" s="35" t="str">
        <f t="shared" si="12"/>
        <v/>
      </c>
      <c r="M37" s="35" t="str">
        <f t="shared" si="13"/>
        <v/>
      </c>
      <c r="N37" s="35" t="str">
        <f>IFERROR(IF(M37="","",IF(N36="",Beállítások!$C$4,N36)+M37),"")</f>
        <v/>
      </c>
      <c r="Q37" s="46">
        <f>IFERROR(INDEX(Meccsek!$L$2:$L$201,MATCH(A37&amp;"-1",Meccsek!$T$2:$T$201,0)),0)</f>
        <v>0</v>
      </c>
      <c r="R37" s="46">
        <f>IFERROR(INDEX(Meccsek!$L$2:$L$201,MATCH(A37&amp;"-2",Meccsek!$T$2:$T$201,0)),0)</f>
        <v>0</v>
      </c>
      <c r="S37" s="46">
        <f>IFERROR(INDEX(Meccsek!$L$2:$L$201,MATCH(A37&amp;"-3",Meccsek!$T$2:$T$201,0)),0)</f>
        <v>0</v>
      </c>
      <c r="T37" s="46">
        <f>IFERROR(INDEX(Meccsek!$L$2:$L$201,MATCH(A37&amp;"-4",Meccsek!$T$2:$T$201,0)),0)</f>
        <v>0</v>
      </c>
      <c r="U37" s="46">
        <f>IFERROR(IF(INDEX(Meccsek!$N$2:$N$201,MATCH(A37&amp;"-1",Meccsek!$T$2:$T$201,0))="Nyert",Q37,IF(INDEX(Meccsek!$N$2:$N$201,MATCH(A37&amp;"-1",Meccsek!$T$2:$T$201,0))="Törölve",1,0)),0)</f>
        <v>0</v>
      </c>
      <c r="V37" s="46">
        <f>IFERROR(IF(INDEX(Meccsek!$N$2:$N$201,MATCH(A37&amp;"-2",Meccsek!$T$2:$T$201,0))="Nyert",R37,IF(INDEX(Meccsek!$N$2:$N$201,MATCH(A37&amp;"-2",Meccsek!$T$2:$T$201,0))="Törölve",1,0)),0)</f>
        <v>0</v>
      </c>
      <c r="W37" s="46">
        <f>IFERROR(IF(INDEX(Meccsek!$N$2:$N$201,MATCH(A37&amp;"-3",Meccsek!$T$2:$T$201,0))="Nyert",S37,IF(INDEX(Meccsek!$N$2:$N$201,MATCH(A37&amp;"-3",Meccsek!$T$2:$T$201,0))="Törölve",1,0)),0)</f>
        <v>0</v>
      </c>
      <c r="X37" s="46">
        <f>IFERROR(IF(INDEX(Meccsek!$N$2:$N$201,MATCH(A37&amp;"-4",Meccsek!$T$2:$T$201,0))="Nyert",T37,IF(INDEX(Meccsek!$N$2:$N$201,MATCH(A37&amp;"-4",Meccsek!$T$2:$T$201,0))="Törölve",1,0)),0)</f>
        <v>0</v>
      </c>
    </row>
    <row r="38" spans="1:24" ht="15" customHeight="1" x14ac:dyDescent="0.25">
      <c r="A38" s="36"/>
      <c r="B38" s="52" t="str">
        <f>IFERROR(INDEX(Meccsek!$B$2:$B$201,MATCH(A38&amp;"-1",Meccsek!$T$2:$T$201,0)),"")</f>
        <v/>
      </c>
      <c r="C38" s="36"/>
      <c r="D38" s="53" t="str">
        <f>IF(A38="","",COUNTIF(Meccsek!$A$2:$A$201,A38))</f>
        <v/>
      </c>
      <c r="E38" s="53" t="str">
        <f t="shared" si="7"/>
        <v/>
      </c>
      <c r="F38" s="54" t="str">
        <f t="shared" si="8"/>
        <v/>
      </c>
      <c r="G38" s="53" t="str">
        <f t="shared" si="9"/>
        <v/>
      </c>
      <c r="H38" s="56"/>
      <c r="I38" s="28" t="str">
        <f t="shared" si="10"/>
        <v/>
      </c>
      <c r="J38" s="53" t="str">
        <f>IF(A38="","",COUNTIFS(Meccsek!$A$2:$A$201,A38,Meccsek!$N$2:$N$201,"Nyert"))</f>
        <v/>
      </c>
      <c r="K38" s="28" t="str">
        <f t="shared" si="11"/>
        <v/>
      </c>
      <c r="L38" s="28" t="str">
        <f t="shared" si="12"/>
        <v/>
      </c>
      <c r="M38" s="28" t="str">
        <f t="shared" si="13"/>
        <v/>
      </c>
      <c r="N38" s="28" t="str">
        <f>IFERROR(IF(M38="","",IF(N37="",Beállítások!$C$4,N37)+M38),"")</f>
        <v/>
      </c>
      <c r="Q38" s="46">
        <f>IFERROR(INDEX(Meccsek!$L$2:$L$201,MATCH(A38&amp;"-1",Meccsek!$T$2:$T$201,0)),0)</f>
        <v>0</v>
      </c>
      <c r="R38" s="46">
        <f>IFERROR(INDEX(Meccsek!$L$2:$L$201,MATCH(A38&amp;"-2",Meccsek!$T$2:$T$201,0)),0)</f>
        <v>0</v>
      </c>
      <c r="S38" s="46">
        <f>IFERROR(INDEX(Meccsek!$L$2:$L$201,MATCH(A38&amp;"-3",Meccsek!$T$2:$T$201,0)),0)</f>
        <v>0</v>
      </c>
      <c r="T38" s="46">
        <f>IFERROR(INDEX(Meccsek!$L$2:$L$201,MATCH(A38&amp;"-4",Meccsek!$T$2:$T$201,0)),0)</f>
        <v>0</v>
      </c>
      <c r="U38" s="46">
        <f>IFERROR(IF(INDEX(Meccsek!$N$2:$N$201,MATCH(A38&amp;"-1",Meccsek!$T$2:$T$201,0))="Nyert",Q38,IF(INDEX(Meccsek!$N$2:$N$201,MATCH(A38&amp;"-1",Meccsek!$T$2:$T$201,0))="Törölve",1,0)),0)</f>
        <v>0</v>
      </c>
      <c r="V38" s="46">
        <f>IFERROR(IF(INDEX(Meccsek!$N$2:$N$201,MATCH(A38&amp;"-2",Meccsek!$T$2:$T$201,0))="Nyert",R38,IF(INDEX(Meccsek!$N$2:$N$201,MATCH(A38&amp;"-2",Meccsek!$T$2:$T$201,0))="Törölve",1,0)),0)</f>
        <v>0</v>
      </c>
      <c r="W38" s="46">
        <f>IFERROR(IF(INDEX(Meccsek!$N$2:$N$201,MATCH(A38&amp;"-3",Meccsek!$T$2:$T$201,0))="Nyert",S38,IF(INDEX(Meccsek!$N$2:$N$201,MATCH(A38&amp;"-3",Meccsek!$T$2:$T$201,0))="Törölve",1,0)),0)</f>
        <v>0</v>
      </c>
      <c r="X38" s="46">
        <f>IFERROR(IF(INDEX(Meccsek!$N$2:$N$201,MATCH(A38&amp;"-4",Meccsek!$T$2:$T$201,0))="Nyert",T38,IF(INDEX(Meccsek!$N$2:$N$201,MATCH(A38&amp;"-4",Meccsek!$T$2:$T$201,0))="Törölve",1,0)),0)</f>
        <v>0</v>
      </c>
    </row>
    <row r="39" spans="1:24" ht="15" customHeight="1" x14ac:dyDescent="0.25">
      <c r="A39" s="30"/>
      <c r="B39" s="48" t="str">
        <f>IFERROR(INDEX(Meccsek!$B$2:$B$201,MATCH(A39&amp;"-1",Meccsek!$T$2:$T$201,0)),"")</f>
        <v/>
      </c>
      <c r="C39" s="30"/>
      <c r="D39" s="49" t="str">
        <f>IF(A39="","",COUNTIF(Meccsek!$A$2:$A$201,A39))</f>
        <v/>
      </c>
      <c r="E39" s="49" t="str">
        <f t="shared" si="7"/>
        <v/>
      </c>
      <c r="F39" s="50" t="str">
        <f t="shared" si="8"/>
        <v/>
      </c>
      <c r="G39" s="49" t="str">
        <f t="shared" si="9"/>
        <v/>
      </c>
      <c r="H39" s="55"/>
      <c r="I39" s="35" t="str">
        <f t="shared" si="10"/>
        <v/>
      </c>
      <c r="J39" s="49" t="str">
        <f>IF(A39="","",COUNTIFS(Meccsek!$A$2:$A$201,A39,Meccsek!$N$2:$N$201,"Nyert"))</f>
        <v/>
      </c>
      <c r="K39" s="35" t="str">
        <f t="shared" si="11"/>
        <v/>
      </c>
      <c r="L39" s="35" t="str">
        <f t="shared" si="12"/>
        <v/>
      </c>
      <c r="M39" s="35" t="str">
        <f t="shared" si="13"/>
        <v/>
      </c>
      <c r="N39" s="35" t="str">
        <f>IFERROR(IF(M39="","",IF(N38="",Beállítások!$C$4,N38)+M39),"")</f>
        <v/>
      </c>
      <c r="Q39" s="46">
        <f>IFERROR(INDEX(Meccsek!$L$2:$L$201,MATCH(A39&amp;"-1",Meccsek!$T$2:$T$201,0)),0)</f>
        <v>0</v>
      </c>
      <c r="R39" s="46">
        <f>IFERROR(INDEX(Meccsek!$L$2:$L$201,MATCH(A39&amp;"-2",Meccsek!$T$2:$T$201,0)),0)</f>
        <v>0</v>
      </c>
      <c r="S39" s="46">
        <f>IFERROR(INDEX(Meccsek!$L$2:$L$201,MATCH(A39&amp;"-3",Meccsek!$T$2:$T$201,0)),0)</f>
        <v>0</v>
      </c>
      <c r="T39" s="46">
        <f>IFERROR(INDEX(Meccsek!$L$2:$L$201,MATCH(A39&amp;"-4",Meccsek!$T$2:$T$201,0)),0)</f>
        <v>0</v>
      </c>
      <c r="U39" s="46">
        <f>IFERROR(IF(INDEX(Meccsek!$N$2:$N$201,MATCH(A39&amp;"-1",Meccsek!$T$2:$T$201,0))="Nyert",Q39,IF(INDEX(Meccsek!$N$2:$N$201,MATCH(A39&amp;"-1",Meccsek!$T$2:$T$201,0))="Törölve",1,0)),0)</f>
        <v>0</v>
      </c>
      <c r="V39" s="46">
        <f>IFERROR(IF(INDEX(Meccsek!$N$2:$N$201,MATCH(A39&amp;"-2",Meccsek!$T$2:$T$201,0))="Nyert",R39,IF(INDEX(Meccsek!$N$2:$N$201,MATCH(A39&amp;"-2",Meccsek!$T$2:$T$201,0))="Törölve",1,0)),0)</f>
        <v>0</v>
      </c>
      <c r="W39" s="46">
        <f>IFERROR(IF(INDEX(Meccsek!$N$2:$N$201,MATCH(A39&amp;"-3",Meccsek!$T$2:$T$201,0))="Nyert",S39,IF(INDEX(Meccsek!$N$2:$N$201,MATCH(A39&amp;"-3",Meccsek!$T$2:$T$201,0))="Törölve",1,0)),0)</f>
        <v>0</v>
      </c>
      <c r="X39" s="46">
        <f>IFERROR(IF(INDEX(Meccsek!$N$2:$N$201,MATCH(A39&amp;"-4",Meccsek!$T$2:$T$201,0))="Nyert",T39,IF(INDEX(Meccsek!$N$2:$N$201,MATCH(A39&amp;"-4",Meccsek!$T$2:$T$201,0))="Törölve",1,0)),0)</f>
        <v>0</v>
      </c>
    </row>
    <row r="40" spans="1:24" ht="15" customHeight="1" x14ac:dyDescent="0.25">
      <c r="A40" s="36"/>
      <c r="B40" s="52" t="str">
        <f>IFERROR(INDEX(Meccsek!$B$2:$B$201,MATCH(A40&amp;"-1",Meccsek!$T$2:$T$201,0)),"")</f>
        <v/>
      </c>
      <c r="C40" s="36"/>
      <c r="D40" s="53" t="str">
        <f>IF(A40="","",COUNTIF(Meccsek!$A$2:$A$201,A40))</f>
        <v/>
      </c>
      <c r="E40" s="53" t="str">
        <f t="shared" si="7"/>
        <v/>
      </c>
      <c r="F40" s="54" t="str">
        <f t="shared" si="8"/>
        <v/>
      </c>
      <c r="G40" s="53" t="str">
        <f t="shared" si="9"/>
        <v/>
      </c>
      <c r="H40" s="56"/>
      <c r="I40" s="28" t="str">
        <f t="shared" si="10"/>
        <v/>
      </c>
      <c r="J40" s="53" t="str">
        <f>IF(A40="","",COUNTIFS(Meccsek!$A$2:$A$201,A40,Meccsek!$N$2:$N$201,"Nyert"))</f>
        <v/>
      </c>
      <c r="K40" s="28" t="str">
        <f t="shared" si="11"/>
        <v/>
      </c>
      <c r="L40" s="28" t="str">
        <f t="shared" si="12"/>
        <v/>
      </c>
      <c r="M40" s="28" t="str">
        <f t="shared" si="13"/>
        <v/>
      </c>
      <c r="N40" s="28" t="str">
        <f>IFERROR(IF(M40="","",IF(N39="",Beállítások!$C$4,N39)+M40),"")</f>
        <v/>
      </c>
      <c r="Q40" s="46">
        <f>IFERROR(INDEX(Meccsek!$L$2:$L$201,MATCH(A40&amp;"-1",Meccsek!$T$2:$T$201,0)),0)</f>
        <v>0</v>
      </c>
      <c r="R40" s="46">
        <f>IFERROR(INDEX(Meccsek!$L$2:$L$201,MATCH(A40&amp;"-2",Meccsek!$T$2:$T$201,0)),0)</f>
        <v>0</v>
      </c>
      <c r="S40" s="46">
        <f>IFERROR(INDEX(Meccsek!$L$2:$L$201,MATCH(A40&amp;"-3",Meccsek!$T$2:$T$201,0)),0)</f>
        <v>0</v>
      </c>
      <c r="T40" s="46">
        <f>IFERROR(INDEX(Meccsek!$L$2:$L$201,MATCH(A40&amp;"-4",Meccsek!$T$2:$T$201,0)),0)</f>
        <v>0</v>
      </c>
      <c r="U40" s="46">
        <f>IFERROR(IF(INDEX(Meccsek!$N$2:$N$201,MATCH(A40&amp;"-1",Meccsek!$T$2:$T$201,0))="Nyert",Q40,IF(INDEX(Meccsek!$N$2:$N$201,MATCH(A40&amp;"-1",Meccsek!$T$2:$T$201,0))="Törölve",1,0)),0)</f>
        <v>0</v>
      </c>
      <c r="V40" s="46">
        <f>IFERROR(IF(INDEX(Meccsek!$N$2:$N$201,MATCH(A40&amp;"-2",Meccsek!$T$2:$T$201,0))="Nyert",R40,IF(INDEX(Meccsek!$N$2:$N$201,MATCH(A40&amp;"-2",Meccsek!$T$2:$T$201,0))="Törölve",1,0)),0)</f>
        <v>0</v>
      </c>
      <c r="W40" s="46">
        <f>IFERROR(IF(INDEX(Meccsek!$N$2:$N$201,MATCH(A40&amp;"-3",Meccsek!$T$2:$T$201,0))="Nyert",S40,IF(INDEX(Meccsek!$N$2:$N$201,MATCH(A40&amp;"-3",Meccsek!$T$2:$T$201,0))="Törölve",1,0)),0)</f>
        <v>0</v>
      </c>
      <c r="X40" s="46">
        <f>IFERROR(IF(INDEX(Meccsek!$N$2:$N$201,MATCH(A40&amp;"-4",Meccsek!$T$2:$T$201,0))="Nyert",T40,IF(INDEX(Meccsek!$N$2:$N$201,MATCH(A40&amp;"-4",Meccsek!$T$2:$T$201,0))="Törölve",1,0)),0)</f>
        <v>0</v>
      </c>
    </row>
    <row r="41" spans="1:24" ht="15" customHeight="1" x14ac:dyDescent="0.25">
      <c r="A41" s="30"/>
      <c r="B41" s="48" t="str">
        <f>IFERROR(INDEX(Meccsek!$B$2:$B$201,MATCH(A41&amp;"-1",Meccsek!$T$2:$T$201,0)),"")</f>
        <v/>
      </c>
      <c r="C41" s="30"/>
      <c r="D41" s="49" t="str">
        <f>IF(A41="","",COUNTIF(Meccsek!$A$2:$A$201,A41))</f>
        <v/>
      </c>
      <c r="E41" s="49" t="str">
        <f t="shared" si="7"/>
        <v/>
      </c>
      <c r="F41" s="50" t="str">
        <f t="shared" si="8"/>
        <v/>
      </c>
      <c r="G41" s="49" t="str">
        <f t="shared" si="9"/>
        <v/>
      </c>
      <c r="H41" s="55"/>
      <c r="I41" s="35" t="str">
        <f t="shared" si="10"/>
        <v/>
      </c>
      <c r="J41" s="49" t="str">
        <f>IF(A41="","",COUNTIFS(Meccsek!$A$2:$A$201,A41,Meccsek!$N$2:$N$201,"Nyert"))</f>
        <v/>
      </c>
      <c r="K41" s="35" t="str">
        <f t="shared" si="11"/>
        <v/>
      </c>
      <c r="L41" s="35" t="str">
        <f t="shared" si="12"/>
        <v/>
      </c>
      <c r="M41" s="35" t="str">
        <f t="shared" si="13"/>
        <v/>
      </c>
      <c r="N41" s="35" t="str">
        <f>IFERROR(IF(M41="","",IF(N40="",Beállítások!$C$4,N40)+M41),"")</f>
        <v/>
      </c>
      <c r="Q41" s="46">
        <f>IFERROR(INDEX(Meccsek!$L$2:$L$201,MATCH(A41&amp;"-1",Meccsek!$T$2:$T$201,0)),0)</f>
        <v>0</v>
      </c>
      <c r="R41" s="46">
        <f>IFERROR(INDEX(Meccsek!$L$2:$L$201,MATCH(A41&amp;"-2",Meccsek!$T$2:$T$201,0)),0)</f>
        <v>0</v>
      </c>
      <c r="S41" s="46">
        <f>IFERROR(INDEX(Meccsek!$L$2:$L$201,MATCH(A41&amp;"-3",Meccsek!$T$2:$T$201,0)),0)</f>
        <v>0</v>
      </c>
      <c r="T41" s="46">
        <f>IFERROR(INDEX(Meccsek!$L$2:$L$201,MATCH(A41&amp;"-4",Meccsek!$T$2:$T$201,0)),0)</f>
        <v>0</v>
      </c>
      <c r="U41" s="46">
        <f>IFERROR(IF(INDEX(Meccsek!$N$2:$N$201,MATCH(A41&amp;"-1",Meccsek!$T$2:$T$201,0))="Nyert",Q41,IF(INDEX(Meccsek!$N$2:$N$201,MATCH(A41&amp;"-1",Meccsek!$T$2:$T$201,0))="Törölve",1,0)),0)</f>
        <v>0</v>
      </c>
      <c r="V41" s="46">
        <f>IFERROR(IF(INDEX(Meccsek!$N$2:$N$201,MATCH(A41&amp;"-2",Meccsek!$T$2:$T$201,0))="Nyert",R41,IF(INDEX(Meccsek!$N$2:$N$201,MATCH(A41&amp;"-2",Meccsek!$T$2:$T$201,0))="Törölve",1,0)),0)</f>
        <v>0</v>
      </c>
      <c r="W41" s="46">
        <f>IFERROR(IF(INDEX(Meccsek!$N$2:$N$201,MATCH(A41&amp;"-3",Meccsek!$T$2:$T$201,0))="Nyert",S41,IF(INDEX(Meccsek!$N$2:$N$201,MATCH(A41&amp;"-3",Meccsek!$T$2:$T$201,0))="Törölve",1,0)),0)</f>
        <v>0</v>
      </c>
      <c r="X41" s="46">
        <f>IFERROR(IF(INDEX(Meccsek!$N$2:$N$201,MATCH(A41&amp;"-4",Meccsek!$T$2:$T$201,0))="Nyert",T41,IF(INDEX(Meccsek!$N$2:$N$201,MATCH(A41&amp;"-4",Meccsek!$T$2:$T$201,0))="Törölve",1,0)),0)</f>
        <v>0</v>
      </c>
    </row>
    <row r="42" spans="1:24" ht="15" customHeight="1" x14ac:dyDescent="0.25">
      <c r="A42" s="36"/>
      <c r="B42" s="52" t="str">
        <f>IFERROR(INDEX(Meccsek!$B$2:$B$201,MATCH(A42&amp;"-1",Meccsek!$T$2:$T$201,0)),"")</f>
        <v/>
      </c>
      <c r="C42" s="36"/>
      <c r="D42" s="53" t="str">
        <f>IF(A42="","",COUNTIF(Meccsek!$A$2:$A$201,A42))</f>
        <v/>
      </c>
      <c r="E42" s="53" t="str">
        <f t="shared" si="7"/>
        <v/>
      </c>
      <c r="F42" s="54" t="str">
        <f t="shared" si="8"/>
        <v/>
      </c>
      <c r="G42" s="53" t="str">
        <f t="shared" si="9"/>
        <v/>
      </c>
      <c r="H42" s="56"/>
      <c r="I42" s="28" t="str">
        <f t="shared" si="10"/>
        <v/>
      </c>
      <c r="J42" s="53" t="str">
        <f>IF(A42="","",COUNTIFS(Meccsek!$A$2:$A$201,A42,Meccsek!$N$2:$N$201,"Nyert"))</f>
        <v/>
      </c>
      <c r="K42" s="28" t="str">
        <f t="shared" si="11"/>
        <v/>
      </c>
      <c r="L42" s="28" t="str">
        <f t="shared" si="12"/>
        <v/>
      </c>
      <c r="M42" s="28" t="str">
        <f t="shared" si="13"/>
        <v/>
      </c>
      <c r="N42" s="28" t="str">
        <f>IFERROR(IF(M42="","",IF(N41="",Beállítások!$C$4,N41)+M42),"")</f>
        <v/>
      </c>
      <c r="Q42" s="46">
        <f>IFERROR(INDEX(Meccsek!$L$2:$L$201,MATCH(A42&amp;"-1",Meccsek!$T$2:$T$201,0)),0)</f>
        <v>0</v>
      </c>
      <c r="R42" s="46">
        <f>IFERROR(INDEX(Meccsek!$L$2:$L$201,MATCH(A42&amp;"-2",Meccsek!$T$2:$T$201,0)),0)</f>
        <v>0</v>
      </c>
      <c r="S42" s="46">
        <f>IFERROR(INDEX(Meccsek!$L$2:$L$201,MATCH(A42&amp;"-3",Meccsek!$T$2:$T$201,0)),0)</f>
        <v>0</v>
      </c>
      <c r="T42" s="46">
        <f>IFERROR(INDEX(Meccsek!$L$2:$L$201,MATCH(A42&amp;"-4",Meccsek!$T$2:$T$201,0)),0)</f>
        <v>0</v>
      </c>
      <c r="U42" s="46">
        <f>IFERROR(IF(INDEX(Meccsek!$N$2:$N$201,MATCH(A42&amp;"-1",Meccsek!$T$2:$T$201,0))="Nyert",Q42,IF(INDEX(Meccsek!$N$2:$N$201,MATCH(A42&amp;"-1",Meccsek!$T$2:$T$201,0))="Törölve",1,0)),0)</f>
        <v>0</v>
      </c>
      <c r="V42" s="46">
        <f>IFERROR(IF(INDEX(Meccsek!$N$2:$N$201,MATCH(A42&amp;"-2",Meccsek!$T$2:$T$201,0))="Nyert",R42,IF(INDEX(Meccsek!$N$2:$N$201,MATCH(A42&amp;"-2",Meccsek!$T$2:$T$201,0))="Törölve",1,0)),0)</f>
        <v>0</v>
      </c>
      <c r="W42" s="46">
        <f>IFERROR(IF(INDEX(Meccsek!$N$2:$N$201,MATCH(A42&amp;"-3",Meccsek!$T$2:$T$201,0))="Nyert",S42,IF(INDEX(Meccsek!$N$2:$N$201,MATCH(A42&amp;"-3",Meccsek!$T$2:$T$201,0))="Törölve",1,0)),0)</f>
        <v>0</v>
      </c>
      <c r="X42" s="46">
        <f>IFERROR(IF(INDEX(Meccsek!$N$2:$N$201,MATCH(A42&amp;"-4",Meccsek!$T$2:$T$201,0))="Nyert",T42,IF(INDEX(Meccsek!$N$2:$N$201,MATCH(A42&amp;"-4",Meccsek!$T$2:$T$201,0))="Törölve",1,0)),0)</f>
        <v>0</v>
      </c>
    </row>
    <row r="43" spans="1:24" ht="15" customHeight="1" x14ac:dyDescent="0.25">
      <c r="A43" s="30"/>
      <c r="B43" s="48" t="str">
        <f>IFERROR(INDEX(Meccsek!$B$2:$B$201,MATCH(A43&amp;"-1",Meccsek!$T$2:$T$201,0)),"")</f>
        <v/>
      </c>
      <c r="C43" s="30"/>
      <c r="D43" s="49" t="str">
        <f>IF(A43="","",COUNTIF(Meccsek!$A$2:$A$201,A43))</f>
        <v/>
      </c>
      <c r="E43" s="49" t="str">
        <f t="shared" si="7"/>
        <v/>
      </c>
      <c r="F43" s="50" t="str">
        <f t="shared" si="8"/>
        <v/>
      </c>
      <c r="G43" s="49" t="str">
        <f t="shared" si="9"/>
        <v/>
      </c>
      <c r="H43" s="55"/>
      <c r="I43" s="35" t="str">
        <f t="shared" si="10"/>
        <v/>
      </c>
      <c r="J43" s="49" t="str">
        <f>IF(A43="","",COUNTIFS(Meccsek!$A$2:$A$201,A43,Meccsek!$N$2:$N$201,"Nyert"))</f>
        <v/>
      </c>
      <c r="K43" s="35" t="str">
        <f t="shared" si="11"/>
        <v/>
      </c>
      <c r="L43" s="35" t="str">
        <f t="shared" si="12"/>
        <v/>
      </c>
      <c r="M43" s="35" t="str">
        <f t="shared" si="13"/>
        <v/>
      </c>
      <c r="N43" s="35" t="str">
        <f>IFERROR(IF(M43="","",IF(N42="",Beállítások!$C$4,N42)+M43),"")</f>
        <v/>
      </c>
      <c r="Q43" s="46">
        <f>IFERROR(INDEX(Meccsek!$L$2:$L$201,MATCH(A43&amp;"-1",Meccsek!$T$2:$T$201,0)),0)</f>
        <v>0</v>
      </c>
      <c r="R43" s="46">
        <f>IFERROR(INDEX(Meccsek!$L$2:$L$201,MATCH(A43&amp;"-2",Meccsek!$T$2:$T$201,0)),0)</f>
        <v>0</v>
      </c>
      <c r="S43" s="46">
        <f>IFERROR(INDEX(Meccsek!$L$2:$L$201,MATCH(A43&amp;"-3",Meccsek!$T$2:$T$201,0)),0)</f>
        <v>0</v>
      </c>
      <c r="T43" s="46">
        <f>IFERROR(INDEX(Meccsek!$L$2:$L$201,MATCH(A43&amp;"-4",Meccsek!$T$2:$T$201,0)),0)</f>
        <v>0</v>
      </c>
      <c r="U43" s="46">
        <f>IFERROR(IF(INDEX(Meccsek!$N$2:$N$201,MATCH(A43&amp;"-1",Meccsek!$T$2:$T$201,0))="Nyert",Q43,IF(INDEX(Meccsek!$N$2:$N$201,MATCH(A43&amp;"-1",Meccsek!$T$2:$T$201,0))="Törölve",1,0)),0)</f>
        <v>0</v>
      </c>
      <c r="V43" s="46">
        <f>IFERROR(IF(INDEX(Meccsek!$N$2:$N$201,MATCH(A43&amp;"-2",Meccsek!$T$2:$T$201,0))="Nyert",R43,IF(INDEX(Meccsek!$N$2:$N$201,MATCH(A43&amp;"-2",Meccsek!$T$2:$T$201,0))="Törölve",1,0)),0)</f>
        <v>0</v>
      </c>
      <c r="W43" s="46">
        <f>IFERROR(IF(INDEX(Meccsek!$N$2:$N$201,MATCH(A43&amp;"-3",Meccsek!$T$2:$T$201,0))="Nyert",S43,IF(INDEX(Meccsek!$N$2:$N$201,MATCH(A43&amp;"-3",Meccsek!$T$2:$T$201,0))="Törölve",1,0)),0)</f>
        <v>0</v>
      </c>
      <c r="X43" s="46">
        <f>IFERROR(IF(INDEX(Meccsek!$N$2:$N$201,MATCH(A43&amp;"-4",Meccsek!$T$2:$T$201,0))="Nyert",T43,IF(INDEX(Meccsek!$N$2:$N$201,MATCH(A43&amp;"-4",Meccsek!$T$2:$T$201,0))="Törölve",1,0)),0)</f>
        <v>0</v>
      </c>
    </row>
    <row r="44" spans="1:24" ht="15" customHeight="1" x14ac:dyDescent="0.25">
      <c r="A44" s="36"/>
      <c r="B44" s="52" t="str">
        <f>IFERROR(INDEX(Meccsek!$B$2:$B$201,MATCH(A44&amp;"-1",Meccsek!$T$2:$T$201,0)),"")</f>
        <v/>
      </c>
      <c r="C44" s="36"/>
      <c r="D44" s="53" t="str">
        <f>IF(A44="","",COUNTIF(Meccsek!$A$2:$A$201,A44))</f>
        <v/>
      </c>
      <c r="E44" s="53" t="str">
        <f t="shared" si="7"/>
        <v/>
      </c>
      <c r="F44" s="54" t="str">
        <f t="shared" si="8"/>
        <v/>
      </c>
      <c r="G44" s="53" t="str">
        <f t="shared" si="9"/>
        <v/>
      </c>
      <c r="H44" s="56"/>
      <c r="I44" s="28" t="str">
        <f t="shared" si="10"/>
        <v/>
      </c>
      <c r="J44" s="53" t="str">
        <f>IF(A44="","",COUNTIFS(Meccsek!$A$2:$A$201,A44,Meccsek!$N$2:$N$201,"Nyert"))</f>
        <v/>
      </c>
      <c r="K44" s="28" t="str">
        <f t="shared" si="11"/>
        <v/>
      </c>
      <c r="L44" s="28" t="str">
        <f t="shared" si="12"/>
        <v/>
      </c>
      <c r="M44" s="28" t="str">
        <f t="shared" si="13"/>
        <v/>
      </c>
      <c r="N44" s="28" t="str">
        <f>IFERROR(IF(M44="","",IF(N43="",Beállítások!$C$4,N43)+M44),"")</f>
        <v/>
      </c>
      <c r="Q44" s="46">
        <f>IFERROR(INDEX(Meccsek!$L$2:$L$201,MATCH(A44&amp;"-1",Meccsek!$T$2:$T$201,0)),0)</f>
        <v>0</v>
      </c>
      <c r="R44" s="46">
        <f>IFERROR(INDEX(Meccsek!$L$2:$L$201,MATCH(A44&amp;"-2",Meccsek!$T$2:$T$201,0)),0)</f>
        <v>0</v>
      </c>
      <c r="S44" s="46">
        <f>IFERROR(INDEX(Meccsek!$L$2:$L$201,MATCH(A44&amp;"-3",Meccsek!$T$2:$T$201,0)),0)</f>
        <v>0</v>
      </c>
      <c r="T44" s="46">
        <f>IFERROR(INDEX(Meccsek!$L$2:$L$201,MATCH(A44&amp;"-4",Meccsek!$T$2:$T$201,0)),0)</f>
        <v>0</v>
      </c>
      <c r="U44" s="46">
        <f>IFERROR(IF(INDEX(Meccsek!$N$2:$N$201,MATCH(A44&amp;"-1",Meccsek!$T$2:$T$201,0))="Nyert",Q44,IF(INDEX(Meccsek!$N$2:$N$201,MATCH(A44&amp;"-1",Meccsek!$T$2:$T$201,0))="Törölve",1,0)),0)</f>
        <v>0</v>
      </c>
      <c r="V44" s="46">
        <f>IFERROR(IF(INDEX(Meccsek!$N$2:$N$201,MATCH(A44&amp;"-2",Meccsek!$T$2:$T$201,0))="Nyert",R44,IF(INDEX(Meccsek!$N$2:$N$201,MATCH(A44&amp;"-2",Meccsek!$T$2:$T$201,0))="Törölve",1,0)),0)</f>
        <v>0</v>
      </c>
      <c r="W44" s="46">
        <f>IFERROR(IF(INDEX(Meccsek!$N$2:$N$201,MATCH(A44&amp;"-3",Meccsek!$T$2:$T$201,0))="Nyert",S44,IF(INDEX(Meccsek!$N$2:$N$201,MATCH(A44&amp;"-3",Meccsek!$T$2:$T$201,0))="Törölve",1,0)),0)</f>
        <v>0</v>
      </c>
      <c r="X44" s="46">
        <f>IFERROR(IF(INDEX(Meccsek!$N$2:$N$201,MATCH(A44&amp;"-4",Meccsek!$T$2:$T$201,0))="Nyert",T44,IF(INDEX(Meccsek!$N$2:$N$201,MATCH(A44&amp;"-4",Meccsek!$T$2:$T$201,0))="Törölve",1,0)),0)</f>
        <v>0</v>
      </c>
    </row>
    <row r="45" spans="1:24" ht="15" customHeight="1" x14ac:dyDescent="0.25">
      <c r="A45" s="30"/>
      <c r="B45" s="48" t="str">
        <f>IFERROR(INDEX(Meccsek!$B$2:$B$201,MATCH(A45&amp;"-1",Meccsek!$T$2:$T$201,0)),"")</f>
        <v/>
      </c>
      <c r="C45" s="30"/>
      <c r="D45" s="49" t="str">
        <f>IF(A45="","",COUNTIF(Meccsek!$A$2:$A$201,A45))</f>
        <v/>
      </c>
      <c r="E45" s="49" t="str">
        <f t="shared" si="7"/>
        <v/>
      </c>
      <c r="F45" s="50" t="str">
        <f t="shared" si="8"/>
        <v/>
      </c>
      <c r="G45" s="49" t="str">
        <f t="shared" si="9"/>
        <v/>
      </c>
      <c r="H45" s="55"/>
      <c r="I45" s="35" t="str">
        <f t="shared" si="10"/>
        <v/>
      </c>
      <c r="J45" s="49" t="str">
        <f>IF(A45="","",COUNTIFS(Meccsek!$A$2:$A$201,A45,Meccsek!$N$2:$N$201,"Nyert"))</f>
        <v/>
      </c>
      <c r="K45" s="35" t="str">
        <f t="shared" si="11"/>
        <v/>
      </c>
      <c r="L45" s="35" t="str">
        <f t="shared" si="12"/>
        <v/>
      </c>
      <c r="M45" s="35" t="str">
        <f t="shared" si="13"/>
        <v/>
      </c>
      <c r="N45" s="35" t="str">
        <f>IFERROR(IF(M45="","",IF(N44="",Beállítások!$C$4,N44)+M45),"")</f>
        <v/>
      </c>
      <c r="Q45" s="46">
        <f>IFERROR(INDEX(Meccsek!$L$2:$L$201,MATCH(A45&amp;"-1",Meccsek!$T$2:$T$201,0)),0)</f>
        <v>0</v>
      </c>
      <c r="R45" s="46">
        <f>IFERROR(INDEX(Meccsek!$L$2:$L$201,MATCH(A45&amp;"-2",Meccsek!$T$2:$T$201,0)),0)</f>
        <v>0</v>
      </c>
      <c r="S45" s="46">
        <f>IFERROR(INDEX(Meccsek!$L$2:$L$201,MATCH(A45&amp;"-3",Meccsek!$T$2:$T$201,0)),0)</f>
        <v>0</v>
      </c>
      <c r="T45" s="46">
        <f>IFERROR(INDEX(Meccsek!$L$2:$L$201,MATCH(A45&amp;"-4",Meccsek!$T$2:$T$201,0)),0)</f>
        <v>0</v>
      </c>
      <c r="U45" s="46">
        <f>IFERROR(IF(INDEX(Meccsek!$N$2:$N$201,MATCH(A45&amp;"-1",Meccsek!$T$2:$T$201,0))="Nyert",Q45,IF(INDEX(Meccsek!$N$2:$N$201,MATCH(A45&amp;"-1",Meccsek!$T$2:$T$201,0))="Törölve",1,0)),0)</f>
        <v>0</v>
      </c>
      <c r="V45" s="46">
        <f>IFERROR(IF(INDEX(Meccsek!$N$2:$N$201,MATCH(A45&amp;"-2",Meccsek!$T$2:$T$201,0))="Nyert",R45,IF(INDEX(Meccsek!$N$2:$N$201,MATCH(A45&amp;"-2",Meccsek!$T$2:$T$201,0))="Törölve",1,0)),0)</f>
        <v>0</v>
      </c>
      <c r="W45" s="46">
        <f>IFERROR(IF(INDEX(Meccsek!$N$2:$N$201,MATCH(A45&amp;"-3",Meccsek!$T$2:$T$201,0))="Nyert",S45,IF(INDEX(Meccsek!$N$2:$N$201,MATCH(A45&amp;"-3",Meccsek!$T$2:$T$201,0))="Törölve",1,0)),0)</f>
        <v>0</v>
      </c>
      <c r="X45" s="46">
        <f>IFERROR(IF(INDEX(Meccsek!$N$2:$N$201,MATCH(A45&amp;"-4",Meccsek!$T$2:$T$201,0))="Nyert",T45,IF(INDEX(Meccsek!$N$2:$N$201,MATCH(A45&amp;"-4",Meccsek!$T$2:$T$201,0))="Törölve",1,0)),0)</f>
        <v>0</v>
      </c>
    </row>
    <row r="46" spans="1:24" ht="15" customHeight="1" x14ac:dyDescent="0.25">
      <c r="A46" s="36"/>
      <c r="B46" s="52" t="str">
        <f>IFERROR(INDEX(Meccsek!$B$2:$B$201,MATCH(A46&amp;"-1",Meccsek!$T$2:$T$201,0)),"")</f>
        <v/>
      </c>
      <c r="C46" s="36"/>
      <c r="D46" s="53" t="str">
        <f>IF(A46="","",COUNTIF(Meccsek!$A$2:$A$201,A46))</f>
        <v/>
      </c>
      <c r="E46" s="53" t="str">
        <f t="shared" si="7"/>
        <v/>
      </c>
      <c r="F46" s="54" t="str">
        <f t="shared" si="8"/>
        <v/>
      </c>
      <c r="G46" s="53" t="str">
        <f t="shared" si="9"/>
        <v/>
      </c>
      <c r="H46" s="56"/>
      <c r="I46" s="28" t="str">
        <f t="shared" si="10"/>
        <v/>
      </c>
      <c r="J46" s="53" t="str">
        <f>IF(A46="","",COUNTIFS(Meccsek!$A$2:$A$201,A46,Meccsek!$N$2:$N$201,"Nyert"))</f>
        <v/>
      </c>
      <c r="K46" s="28" t="str">
        <f t="shared" si="11"/>
        <v/>
      </c>
      <c r="L46" s="28" t="str">
        <f t="shared" si="12"/>
        <v/>
      </c>
      <c r="M46" s="28" t="str">
        <f t="shared" si="13"/>
        <v/>
      </c>
      <c r="N46" s="28" t="str">
        <f>IFERROR(IF(M46="","",IF(N45="",Beállítások!$C$4,N45)+M46),"")</f>
        <v/>
      </c>
      <c r="Q46" s="46">
        <f>IFERROR(INDEX(Meccsek!$L$2:$L$201,MATCH(A46&amp;"-1",Meccsek!$T$2:$T$201,0)),0)</f>
        <v>0</v>
      </c>
      <c r="R46" s="46">
        <f>IFERROR(INDEX(Meccsek!$L$2:$L$201,MATCH(A46&amp;"-2",Meccsek!$T$2:$T$201,0)),0)</f>
        <v>0</v>
      </c>
      <c r="S46" s="46">
        <f>IFERROR(INDEX(Meccsek!$L$2:$L$201,MATCH(A46&amp;"-3",Meccsek!$T$2:$T$201,0)),0)</f>
        <v>0</v>
      </c>
      <c r="T46" s="46">
        <f>IFERROR(INDEX(Meccsek!$L$2:$L$201,MATCH(A46&amp;"-4",Meccsek!$T$2:$T$201,0)),0)</f>
        <v>0</v>
      </c>
      <c r="U46" s="46">
        <f>IFERROR(IF(INDEX(Meccsek!$N$2:$N$201,MATCH(A46&amp;"-1",Meccsek!$T$2:$T$201,0))="Nyert",Q46,IF(INDEX(Meccsek!$N$2:$N$201,MATCH(A46&amp;"-1",Meccsek!$T$2:$T$201,0))="Törölve",1,0)),0)</f>
        <v>0</v>
      </c>
      <c r="V46" s="46">
        <f>IFERROR(IF(INDEX(Meccsek!$N$2:$N$201,MATCH(A46&amp;"-2",Meccsek!$T$2:$T$201,0))="Nyert",R46,IF(INDEX(Meccsek!$N$2:$N$201,MATCH(A46&amp;"-2",Meccsek!$T$2:$T$201,0))="Törölve",1,0)),0)</f>
        <v>0</v>
      </c>
      <c r="W46" s="46">
        <f>IFERROR(IF(INDEX(Meccsek!$N$2:$N$201,MATCH(A46&amp;"-3",Meccsek!$T$2:$T$201,0))="Nyert",S46,IF(INDEX(Meccsek!$N$2:$N$201,MATCH(A46&amp;"-3",Meccsek!$T$2:$T$201,0))="Törölve",1,0)),0)</f>
        <v>0</v>
      </c>
      <c r="X46" s="46">
        <f>IFERROR(IF(INDEX(Meccsek!$N$2:$N$201,MATCH(A46&amp;"-4",Meccsek!$T$2:$T$201,0))="Nyert",T46,IF(INDEX(Meccsek!$N$2:$N$201,MATCH(A46&amp;"-4",Meccsek!$T$2:$T$201,0))="Törölve",1,0)),0)</f>
        <v>0</v>
      </c>
    </row>
    <row r="47" spans="1:24" ht="15" customHeight="1" x14ac:dyDescent="0.25">
      <c r="A47" s="30"/>
      <c r="B47" s="48" t="str">
        <f>IFERROR(INDEX(Meccsek!$B$2:$B$201,MATCH(A47&amp;"-1",Meccsek!$T$2:$T$201,0)),"")</f>
        <v/>
      </c>
      <c r="C47" s="30"/>
      <c r="D47" s="49" t="str">
        <f>IF(A47="","",COUNTIF(Meccsek!$A$2:$A$201,A47))</f>
        <v/>
      </c>
      <c r="E47" s="49" t="str">
        <f t="shared" si="7"/>
        <v/>
      </c>
      <c r="F47" s="50" t="str">
        <f t="shared" si="8"/>
        <v/>
      </c>
      <c r="G47" s="49" t="str">
        <f t="shared" si="9"/>
        <v/>
      </c>
      <c r="H47" s="55"/>
      <c r="I47" s="35" t="str">
        <f t="shared" si="10"/>
        <v/>
      </c>
      <c r="J47" s="49" t="str">
        <f>IF(A47="","",COUNTIFS(Meccsek!$A$2:$A$201,A47,Meccsek!$N$2:$N$201,"Nyert"))</f>
        <v/>
      </c>
      <c r="K47" s="35" t="str">
        <f t="shared" si="11"/>
        <v/>
      </c>
      <c r="L47" s="35" t="str">
        <f t="shared" si="12"/>
        <v/>
      </c>
      <c r="M47" s="35" t="str">
        <f t="shared" si="13"/>
        <v/>
      </c>
      <c r="N47" s="35" t="str">
        <f>IFERROR(IF(M47="","",IF(N46="",Beállítások!$C$4,N46)+M47),"")</f>
        <v/>
      </c>
      <c r="Q47" s="46">
        <f>IFERROR(INDEX(Meccsek!$L$2:$L$201,MATCH(A47&amp;"-1",Meccsek!$T$2:$T$201,0)),0)</f>
        <v>0</v>
      </c>
      <c r="R47" s="46">
        <f>IFERROR(INDEX(Meccsek!$L$2:$L$201,MATCH(A47&amp;"-2",Meccsek!$T$2:$T$201,0)),0)</f>
        <v>0</v>
      </c>
      <c r="S47" s="46">
        <f>IFERROR(INDEX(Meccsek!$L$2:$L$201,MATCH(A47&amp;"-3",Meccsek!$T$2:$T$201,0)),0)</f>
        <v>0</v>
      </c>
      <c r="T47" s="46">
        <f>IFERROR(INDEX(Meccsek!$L$2:$L$201,MATCH(A47&amp;"-4",Meccsek!$T$2:$T$201,0)),0)</f>
        <v>0</v>
      </c>
      <c r="U47" s="46">
        <f>IFERROR(IF(INDEX(Meccsek!$N$2:$N$201,MATCH(A47&amp;"-1",Meccsek!$T$2:$T$201,0))="Nyert",Q47,IF(INDEX(Meccsek!$N$2:$N$201,MATCH(A47&amp;"-1",Meccsek!$T$2:$T$201,0))="Törölve",1,0)),0)</f>
        <v>0</v>
      </c>
      <c r="V47" s="46">
        <f>IFERROR(IF(INDEX(Meccsek!$N$2:$N$201,MATCH(A47&amp;"-2",Meccsek!$T$2:$T$201,0))="Nyert",R47,IF(INDEX(Meccsek!$N$2:$N$201,MATCH(A47&amp;"-2",Meccsek!$T$2:$T$201,0))="Törölve",1,0)),0)</f>
        <v>0</v>
      </c>
      <c r="W47" s="46">
        <f>IFERROR(IF(INDEX(Meccsek!$N$2:$N$201,MATCH(A47&amp;"-3",Meccsek!$T$2:$T$201,0))="Nyert",S47,IF(INDEX(Meccsek!$N$2:$N$201,MATCH(A47&amp;"-3",Meccsek!$T$2:$T$201,0))="Törölve",1,0)),0)</f>
        <v>0</v>
      </c>
      <c r="X47" s="46">
        <f>IFERROR(IF(INDEX(Meccsek!$N$2:$N$201,MATCH(A47&amp;"-4",Meccsek!$T$2:$T$201,0))="Nyert",T47,IF(INDEX(Meccsek!$N$2:$N$201,MATCH(A47&amp;"-4",Meccsek!$T$2:$T$201,0))="Törölve",1,0)),0)</f>
        <v>0</v>
      </c>
    </row>
    <row r="48" spans="1:24" ht="15" customHeight="1" x14ac:dyDescent="0.25">
      <c r="A48" s="36"/>
      <c r="B48" s="52" t="str">
        <f>IFERROR(INDEX(Meccsek!$B$2:$B$201,MATCH(A48&amp;"-1",Meccsek!$T$2:$T$201,0)),"")</f>
        <v/>
      </c>
      <c r="C48" s="36"/>
      <c r="D48" s="53" t="str">
        <f>IF(A48="","",COUNTIF(Meccsek!$A$2:$A$201,A48))</f>
        <v/>
      </c>
      <c r="E48" s="53" t="str">
        <f t="shared" si="7"/>
        <v/>
      </c>
      <c r="F48" s="54" t="str">
        <f t="shared" si="8"/>
        <v/>
      </c>
      <c r="G48" s="53" t="str">
        <f t="shared" si="9"/>
        <v/>
      </c>
      <c r="H48" s="56"/>
      <c r="I48" s="28" t="str">
        <f t="shared" si="10"/>
        <v/>
      </c>
      <c r="J48" s="53" t="str">
        <f>IF(A48="","",COUNTIFS(Meccsek!$A$2:$A$201,A48,Meccsek!$N$2:$N$201,"Nyert"))</f>
        <v/>
      </c>
      <c r="K48" s="28" t="str">
        <f t="shared" si="11"/>
        <v/>
      </c>
      <c r="L48" s="28" t="str">
        <f t="shared" si="12"/>
        <v/>
      </c>
      <c r="M48" s="28" t="str">
        <f t="shared" si="13"/>
        <v/>
      </c>
      <c r="N48" s="28" t="str">
        <f>IFERROR(IF(M48="","",IF(N47="",Beállítások!$C$4,N47)+M48),"")</f>
        <v/>
      </c>
      <c r="Q48" s="46">
        <f>IFERROR(INDEX(Meccsek!$L$2:$L$201,MATCH(A48&amp;"-1",Meccsek!$T$2:$T$201,0)),0)</f>
        <v>0</v>
      </c>
      <c r="R48" s="46">
        <f>IFERROR(INDEX(Meccsek!$L$2:$L$201,MATCH(A48&amp;"-2",Meccsek!$T$2:$T$201,0)),0)</f>
        <v>0</v>
      </c>
      <c r="S48" s="46">
        <f>IFERROR(INDEX(Meccsek!$L$2:$L$201,MATCH(A48&amp;"-3",Meccsek!$T$2:$T$201,0)),0)</f>
        <v>0</v>
      </c>
      <c r="T48" s="46">
        <f>IFERROR(INDEX(Meccsek!$L$2:$L$201,MATCH(A48&amp;"-4",Meccsek!$T$2:$T$201,0)),0)</f>
        <v>0</v>
      </c>
      <c r="U48" s="46">
        <f>IFERROR(IF(INDEX(Meccsek!$N$2:$N$201,MATCH(A48&amp;"-1",Meccsek!$T$2:$T$201,0))="Nyert",Q48,IF(INDEX(Meccsek!$N$2:$N$201,MATCH(A48&amp;"-1",Meccsek!$T$2:$T$201,0))="Törölve",1,0)),0)</f>
        <v>0</v>
      </c>
      <c r="V48" s="46">
        <f>IFERROR(IF(INDEX(Meccsek!$N$2:$N$201,MATCH(A48&amp;"-2",Meccsek!$T$2:$T$201,0))="Nyert",R48,IF(INDEX(Meccsek!$N$2:$N$201,MATCH(A48&amp;"-2",Meccsek!$T$2:$T$201,0))="Törölve",1,0)),0)</f>
        <v>0</v>
      </c>
      <c r="W48" s="46">
        <f>IFERROR(IF(INDEX(Meccsek!$N$2:$N$201,MATCH(A48&amp;"-3",Meccsek!$T$2:$T$201,0))="Nyert",S48,IF(INDEX(Meccsek!$N$2:$N$201,MATCH(A48&amp;"-3",Meccsek!$T$2:$T$201,0))="Törölve",1,0)),0)</f>
        <v>0</v>
      </c>
      <c r="X48" s="46">
        <f>IFERROR(IF(INDEX(Meccsek!$N$2:$N$201,MATCH(A48&amp;"-4",Meccsek!$T$2:$T$201,0))="Nyert",T48,IF(INDEX(Meccsek!$N$2:$N$201,MATCH(A48&amp;"-4",Meccsek!$T$2:$T$201,0))="Törölve",1,0)),0)</f>
        <v>0</v>
      </c>
    </row>
    <row r="49" spans="1:24" ht="15" customHeight="1" x14ac:dyDescent="0.25">
      <c r="A49" s="30"/>
      <c r="B49" s="48" t="str">
        <f>IFERROR(INDEX(Meccsek!$B$2:$B$201,MATCH(A49&amp;"-1",Meccsek!$T$2:$T$201,0)),"")</f>
        <v/>
      </c>
      <c r="C49" s="30"/>
      <c r="D49" s="49" t="str">
        <f>IF(A49="","",COUNTIF(Meccsek!$A$2:$A$201,A49))</f>
        <v/>
      </c>
      <c r="E49" s="49" t="str">
        <f t="shared" si="7"/>
        <v/>
      </c>
      <c r="F49" s="50" t="str">
        <f t="shared" si="8"/>
        <v/>
      </c>
      <c r="G49" s="49" t="str">
        <f t="shared" si="9"/>
        <v/>
      </c>
      <c r="H49" s="55"/>
      <c r="I49" s="35" t="str">
        <f t="shared" si="10"/>
        <v/>
      </c>
      <c r="J49" s="49" t="str">
        <f>IF(A49="","",COUNTIFS(Meccsek!$A$2:$A$201,A49,Meccsek!$N$2:$N$201,"Nyert"))</f>
        <v/>
      </c>
      <c r="K49" s="35" t="str">
        <f t="shared" si="11"/>
        <v/>
      </c>
      <c r="L49" s="35" t="str">
        <f t="shared" si="12"/>
        <v/>
      </c>
      <c r="M49" s="35" t="str">
        <f t="shared" si="13"/>
        <v/>
      </c>
      <c r="N49" s="35" t="str">
        <f>IFERROR(IF(M49="","",IF(N48="",Beállítások!$C$4,N48)+M49),"")</f>
        <v/>
      </c>
      <c r="Q49" s="46">
        <f>IFERROR(INDEX(Meccsek!$L$2:$L$201,MATCH(A49&amp;"-1",Meccsek!$T$2:$T$201,0)),0)</f>
        <v>0</v>
      </c>
      <c r="R49" s="46">
        <f>IFERROR(INDEX(Meccsek!$L$2:$L$201,MATCH(A49&amp;"-2",Meccsek!$T$2:$T$201,0)),0)</f>
        <v>0</v>
      </c>
      <c r="S49" s="46">
        <f>IFERROR(INDEX(Meccsek!$L$2:$L$201,MATCH(A49&amp;"-3",Meccsek!$T$2:$T$201,0)),0)</f>
        <v>0</v>
      </c>
      <c r="T49" s="46">
        <f>IFERROR(INDEX(Meccsek!$L$2:$L$201,MATCH(A49&amp;"-4",Meccsek!$T$2:$T$201,0)),0)</f>
        <v>0</v>
      </c>
      <c r="U49" s="46">
        <f>IFERROR(IF(INDEX(Meccsek!$N$2:$N$201,MATCH(A49&amp;"-1",Meccsek!$T$2:$T$201,0))="Nyert",Q49,IF(INDEX(Meccsek!$N$2:$N$201,MATCH(A49&amp;"-1",Meccsek!$T$2:$T$201,0))="Törölve",1,0)),0)</f>
        <v>0</v>
      </c>
      <c r="V49" s="46">
        <f>IFERROR(IF(INDEX(Meccsek!$N$2:$N$201,MATCH(A49&amp;"-2",Meccsek!$T$2:$T$201,0))="Nyert",R49,IF(INDEX(Meccsek!$N$2:$N$201,MATCH(A49&amp;"-2",Meccsek!$T$2:$T$201,0))="Törölve",1,0)),0)</f>
        <v>0</v>
      </c>
      <c r="W49" s="46">
        <f>IFERROR(IF(INDEX(Meccsek!$N$2:$N$201,MATCH(A49&amp;"-3",Meccsek!$T$2:$T$201,0))="Nyert",S49,IF(INDEX(Meccsek!$N$2:$N$201,MATCH(A49&amp;"-3",Meccsek!$T$2:$T$201,0))="Törölve",1,0)),0)</f>
        <v>0</v>
      </c>
      <c r="X49" s="46">
        <f>IFERROR(IF(INDEX(Meccsek!$N$2:$N$201,MATCH(A49&amp;"-4",Meccsek!$T$2:$T$201,0))="Nyert",T49,IF(INDEX(Meccsek!$N$2:$N$201,MATCH(A49&amp;"-4",Meccsek!$T$2:$T$201,0))="Törölve",1,0)),0)</f>
        <v>0</v>
      </c>
    </row>
    <row r="50" spans="1:24" ht="15" customHeight="1" x14ac:dyDescent="0.25">
      <c r="A50" s="36"/>
      <c r="B50" s="52" t="str">
        <f>IFERROR(INDEX(Meccsek!$B$2:$B$201,MATCH(A50&amp;"-1",Meccsek!$T$2:$T$201,0)),"")</f>
        <v/>
      </c>
      <c r="C50" s="36"/>
      <c r="D50" s="53" t="str">
        <f>IF(A50="","",COUNTIF(Meccsek!$A$2:$A$201,A50))</f>
        <v/>
      </c>
      <c r="E50" s="53" t="str">
        <f t="shared" si="7"/>
        <v/>
      </c>
      <c r="F50" s="54" t="str">
        <f t="shared" si="8"/>
        <v/>
      </c>
      <c r="G50" s="53" t="str">
        <f t="shared" si="9"/>
        <v/>
      </c>
      <c r="H50" s="56"/>
      <c r="I50" s="28" t="str">
        <f t="shared" si="10"/>
        <v/>
      </c>
      <c r="J50" s="53" t="str">
        <f>IF(A50="","",COUNTIFS(Meccsek!$A$2:$A$201,A50,Meccsek!$N$2:$N$201,"Nyert"))</f>
        <v/>
      </c>
      <c r="K50" s="28" t="str">
        <f t="shared" si="11"/>
        <v/>
      </c>
      <c r="L50" s="28" t="str">
        <f t="shared" si="12"/>
        <v/>
      </c>
      <c r="M50" s="28" t="str">
        <f t="shared" si="13"/>
        <v/>
      </c>
      <c r="N50" s="28" t="str">
        <f>IFERROR(IF(M50="","",IF(N49="",Beállítások!$C$4,N49)+M50),"")</f>
        <v/>
      </c>
      <c r="Q50" s="46">
        <f>IFERROR(INDEX(Meccsek!$L$2:$L$201,MATCH(A50&amp;"-1",Meccsek!$T$2:$T$201,0)),0)</f>
        <v>0</v>
      </c>
      <c r="R50" s="46">
        <f>IFERROR(INDEX(Meccsek!$L$2:$L$201,MATCH(A50&amp;"-2",Meccsek!$T$2:$T$201,0)),0)</f>
        <v>0</v>
      </c>
      <c r="S50" s="46">
        <f>IFERROR(INDEX(Meccsek!$L$2:$L$201,MATCH(A50&amp;"-3",Meccsek!$T$2:$T$201,0)),0)</f>
        <v>0</v>
      </c>
      <c r="T50" s="46">
        <f>IFERROR(INDEX(Meccsek!$L$2:$L$201,MATCH(A50&amp;"-4",Meccsek!$T$2:$T$201,0)),0)</f>
        <v>0</v>
      </c>
      <c r="U50" s="46">
        <f>IFERROR(IF(INDEX(Meccsek!$N$2:$N$201,MATCH(A50&amp;"-1",Meccsek!$T$2:$T$201,0))="Nyert",Q50,IF(INDEX(Meccsek!$N$2:$N$201,MATCH(A50&amp;"-1",Meccsek!$T$2:$T$201,0))="Törölve",1,0)),0)</f>
        <v>0</v>
      </c>
      <c r="V50" s="46">
        <f>IFERROR(IF(INDEX(Meccsek!$N$2:$N$201,MATCH(A50&amp;"-2",Meccsek!$T$2:$T$201,0))="Nyert",R50,IF(INDEX(Meccsek!$N$2:$N$201,MATCH(A50&amp;"-2",Meccsek!$T$2:$T$201,0))="Törölve",1,0)),0)</f>
        <v>0</v>
      </c>
      <c r="W50" s="46">
        <f>IFERROR(IF(INDEX(Meccsek!$N$2:$N$201,MATCH(A50&amp;"-3",Meccsek!$T$2:$T$201,0))="Nyert",S50,IF(INDEX(Meccsek!$N$2:$N$201,MATCH(A50&amp;"-3",Meccsek!$T$2:$T$201,0))="Törölve",1,0)),0)</f>
        <v>0</v>
      </c>
      <c r="X50" s="46">
        <f>IFERROR(IF(INDEX(Meccsek!$N$2:$N$201,MATCH(A50&amp;"-4",Meccsek!$T$2:$T$201,0))="Nyert",T50,IF(INDEX(Meccsek!$N$2:$N$201,MATCH(A50&amp;"-4",Meccsek!$T$2:$T$201,0))="Törölve",1,0)),0)</f>
        <v>0</v>
      </c>
    </row>
    <row r="51" spans="1:24" ht="15" customHeight="1" x14ac:dyDescent="0.25">
      <c r="A51" s="30"/>
      <c r="B51" s="48" t="str">
        <f>IFERROR(INDEX(Meccsek!$B$2:$B$201,MATCH(A51&amp;"-1",Meccsek!$T$2:$T$201,0)),"")</f>
        <v/>
      </c>
      <c r="C51" s="30"/>
      <c r="D51" s="49" t="str">
        <f>IF(A51="","",COUNTIF(Meccsek!$A$2:$A$201,A51))</f>
        <v/>
      </c>
      <c r="E51" s="49" t="str">
        <f t="shared" si="7"/>
        <v/>
      </c>
      <c r="F51" s="50" t="str">
        <f t="shared" si="8"/>
        <v/>
      </c>
      <c r="G51" s="49" t="str">
        <f t="shared" si="9"/>
        <v/>
      </c>
      <c r="H51" s="55"/>
      <c r="I51" s="35" t="str">
        <f t="shared" si="10"/>
        <v/>
      </c>
      <c r="J51" s="49" t="str">
        <f>IF(A51="","",COUNTIFS(Meccsek!$A$2:$A$201,A51,Meccsek!$N$2:$N$201,"Nyert"))</f>
        <v/>
      </c>
      <c r="K51" s="35" t="str">
        <f t="shared" si="11"/>
        <v/>
      </c>
      <c r="L51" s="35" t="str">
        <f t="shared" si="12"/>
        <v/>
      </c>
      <c r="M51" s="35" t="str">
        <f t="shared" si="13"/>
        <v/>
      </c>
      <c r="N51" s="35" t="str">
        <f>IFERROR(IF(M51="","",IF(N50="",Beállítások!$C$4,N50)+M51),"")</f>
        <v/>
      </c>
      <c r="Q51" s="46">
        <f>IFERROR(INDEX(Meccsek!$L$2:$L$201,MATCH(A51&amp;"-1",Meccsek!$T$2:$T$201,0)),0)</f>
        <v>0</v>
      </c>
      <c r="R51" s="46">
        <f>IFERROR(INDEX(Meccsek!$L$2:$L$201,MATCH(A51&amp;"-2",Meccsek!$T$2:$T$201,0)),0)</f>
        <v>0</v>
      </c>
      <c r="S51" s="46">
        <f>IFERROR(INDEX(Meccsek!$L$2:$L$201,MATCH(A51&amp;"-3",Meccsek!$T$2:$T$201,0)),0)</f>
        <v>0</v>
      </c>
      <c r="T51" s="46">
        <f>IFERROR(INDEX(Meccsek!$L$2:$L$201,MATCH(A51&amp;"-4",Meccsek!$T$2:$T$201,0)),0)</f>
        <v>0</v>
      </c>
      <c r="U51" s="46">
        <f>IFERROR(IF(INDEX(Meccsek!$N$2:$N$201,MATCH(A51&amp;"-1",Meccsek!$T$2:$T$201,0))="Nyert",Q51,IF(INDEX(Meccsek!$N$2:$N$201,MATCH(A51&amp;"-1",Meccsek!$T$2:$T$201,0))="Törölve",1,0)),0)</f>
        <v>0</v>
      </c>
      <c r="V51" s="46">
        <f>IFERROR(IF(INDEX(Meccsek!$N$2:$N$201,MATCH(A51&amp;"-2",Meccsek!$T$2:$T$201,0))="Nyert",R51,IF(INDEX(Meccsek!$N$2:$N$201,MATCH(A51&amp;"-2",Meccsek!$T$2:$T$201,0))="Törölve",1,0)),0)</f>
        <v>0</v>
      </c>
      <c r="W51" s="46">
        <f>IFERROR(IF(INDEX(Meccsek!$N$2:$N$201,MATCH(A51&amp;"-3",Meccsek!$T$2:$T$201,0))="Nyert",S51,IF(INDEX(Meccsek!$N$2:$N$201,MATCH(A51&amp;"-3",Meccsek!$T$2:$T$201,0))="Törölve",1,0)),0)</f>
        <v>0</v>
      </c>
      <c r="X51" s="46">
        <f>IFERROR(IF(INDEX(Meccsek!$N$2:$N$201,MATCH(A51&amp;"-4",Meccsek!$T$2:$T$201,0))="Nyert",T51,IF(INDEX(Meccsek!$N$2:$N$201,MATCH(A51&amp;"-4",Meccsek!$T$2:$T$201,0))="Törölve",1,0)),0)</f>
        <v>0</v>
      </c>
    </row>
    <row r="52" spans="1:24" ht="15" customHeight="1" x14ac:dyDescent="0.25">
      <c r="A52" s="36"/>
      <c r="B52" s="52" t="str">
        <f>IFERROR(INDEX(Meccsek!$B$2:$B$201,MATCH(A52&amp;"-1",Meccsek!$T$2:$T$201,0)),"")</f>
        <v/>
      </c>
      <c r="C52" s="36"/>
      <c r="D52" s="53" t="str">
        <f>IF(A52="","",COUNTIF(Meccsek!$A$2:$A$201,A52))</f>
        <v/>
      </c>
      <c r="E52" s="53" t="str">
        <f t="shared" si="7"/>
        <v/>
      </c>
      <c r="F52" s="54" t="str">
        <f t="shared" si="8"/>
        <v/>
      </c>
      <c r="G52" s="53" t="str">
        <f t="shared" si="9"/>
        <v/>
      </c>
      <c r="H52" s="56"/>
      <c r="I52" s="28" t="str">
        <f t="shared" si="10"/>
        <v/>
      </c>
      <c r="J52" s="53" t="str">
        <f>IF(A52="","",COUNTIFS(Meccsek!$A$2:$A$201,A52,Meccsek!$N$2:$N$201,"Nyert"))</f>
        <v/>
      </c>
      <c r="K52" s="28" t="str">
        <f t="shared" si="11"/>
        <v/>
      </c>
      <c r="L52" s="28" t="str">
        <f t="shared" si="12"/>
        <v/>
      </c>
      <c r="M52" s="28" t="str">
        <f t="shared" si="13"/>
        <v/>
      </c>
      <c r="N52" s="28" t="str">
        <f>IFERROR(IF(M52="","",IF(N51="",Beállítások!$C$4,N51)+M52),"")</f>
        <v/>
      </c>
      <c r="Q52" s="46">
        <f>IFERROR(INDEX(Meccsek!$L$2:$L$201,MATCH(A52&amp;"-1",Meccsek!$T$2:$T$201,0)),0)</f>
        <v>0</v>
      </c>
      <c r="R52" s="46">
        <f>IFERROR(INDEX(Meccsek!$L$2:$L$201,MATCH(A52&amp;"-2",Meccsek!$T$2:$T$201,0)),0)</f>
        <v>0</v>
      </c>
      <c r="S52" s="46">
        <f>IFERROR(INDEX(Meccsek!$L$2:$L$201,MATCH(A52&amp;"-3",Meccsek!$T$2:$T$201,0)),0)</f>
        <v>0</v>
      </c>
      <c r="T52" s="46">
        <f>IFERROR(INDEX(Meccsek!$L$2:$L$201,MATCH(A52&amp;"-4",Meccsek!$T$2:$T$201,0)),0)</f>
        <v>0</v>
      </c>
      <c r="U52" s="46">
        <f>IFERROR(IF(INDEX(Meccsek!$N$2:$N$201,MATCH(A52&amp;"-1",Meccsek!$T$2:$T$201,0))="Nyert",Q52,IF(INDEX(Meccsek!$N$2:$N$201,MATCH(A52&amp;"-1",Meccsek!$T$2:$T$201,0))="Törölve",1,0)),0)</f>
        <v>0</v>
      </c>
      <c r="V52" s="46">
        <f>IFERROR(IF(INDEX(Meccsek!$N$2:$N$201,MATCH(A52&amp;"-2",Meccsek!$T$2:$T$201,0))="Nyert",R52,IF(INDEX(Meccsek!$N$2:$N$201,MATCH(A52&amp;"-2",Meccsek!$T$2:$T$201,0))="Törölve",1,0)),0)</f>
        <v>0</v>
      </c>
      <c r="W52" s="46">
        <f>IFERROR(IF(INDEX(Meccsek!$N$2:$N$201,MATCH(A52&amp;"-3",Meccsek!$T$2:$T$201,0))="Nyert",S52,IF(INDEX(Meccsek!$N$2:$N$201,MATCH(A52&amp;"-3",Meccsek!$T$2:$T$201,0))="Törölve",1,0)),0)</f>
        <v>0</v>
      </c>
      <c r="X52" s="46">
        <f>IFERROR(IF(INDEX(Meccsek!$N$2:$N$201,MATCH(A52&amp;"-4",Meccsek!$T$2:$T$201,0))="Nyert",T52,IF(INDEX(Meccsek!$N$2:$N$201,MATCH(A52&amp;"-4",Meccsek!$T$2:$T$201,0))="Törölve",1,0)),0)</f>
        <v>0</v>
      </c>
    </row>
    <row r="53" spans="1:24" ht="15" customHeight="1" x14ac:dyDescent="0.25">
      <c r="A53" s="30"/>
      <c r="B53" s="48" t="str">
        <f>IFERROR(INDEX(Meccsek!$B$2:$B$201,MATCH(A53&amp;"-1",Meccsek!$T$2:$T$201,0)),"")</f>
        <v/>
      </c>
      <c r="C53" s="30"/>
      <c r="D53" s="49" t="str">
        <f>IF(A53="","",COUNTIF(Meccsek!$A$2:$A$201,A53))</f>
        <v/>
      </c>
      <c r="E53" s="49" t="str">
        <f t="shared" si="7"/>
        <v/>
      </c>
      <c r="F53" s="50" t="str">
        <f t="shared" si="8"/>
        <v/>
      </c>
      <c r="G53" s="49" t="str">
        <f t="shared" si="9"/>
        <v/>
      </c>
      <c r="H53" s="55"/>
      <c r="I53" s="35" t="str">
        <f t="shared" si="10"/>
        <v/>
      </c>
      <c r="J53" s="49" t="str">
        <f>IF(A53="","",COUNTIFS(Meccsek!$A$2:$A$201,A53,Meccsek!$N$2:$N$201,"Nyert"))</f>
        <v/>
      </c>
      <c r="K53" s="35" t="str">
        <f t="shared" si="11"/>
        <v/>
      </c>
      <c r="L53" s="35" t="str">
        <f t="shared" si="12"/>
        <v/>
      </c>
      <c r="M53" s="35" t="str">
        <f t="shared" si="13"/>
        <v/>
      </c>
      <c r="N53" s="35" t="str">
        <f>IFERROR(IF(M53="","",IF(N52="",Beállítások!$C$4,N52)+M53),"")</f>
        <v/>
      </c>
      <c r="Q53" s="46">
        <f>IFERROR(INDEX(Meccsek!$L$2:$L$201,MATCH(A53&amp;"-1",Meccsek!$T$2:$T$201,0)),0)</f>
        <v>0</v>
      </c>
      <c r="R53" s="46">
        <f>IFERROR(INDEX(Meccsek!$L$2:$L$201,MATCH(A53&amp;"-2",Meccsek!$T$2:$T$201,0)),0)</f>
        <v>0</v>
      </c>
      <c r="S53" s="46">
        <f>IFERROR(INDEX(Meccsek!$L$2:$L$201,MATCH(A53&amp;"-3",Meccsek!$T$2:$T$201,0)),0)</f>
        <v>0</v>
      </c>
      <c r="T53" s="46">
        <f>IFERROR(INDEX(Meccsek!$L$2:$L$201,MATCH(A53&amp;"-4",Meccsek!$T$2:$T$201,0)),0)</f>
        <v>0</v>
      </c>
      <c r="U53" s="46">
        <f>IFERROR(IF(INDEX(Meccsek!$N$2:$N$201,MATCH(A53&amp;"-1",Meccsek!$T$2:$T$201,0))="Nyert",Q53,IF(INDEX(Meccsek!$N$2:$N$201,MATCH(A53&amp;"-1",Meccsek!$T$2:$T$201,0))="Törölve",1,0)),0)</f>
        <v>0</v>
      </c>
      <c r="V53" s="46">
        <f>IFERROR(IF(INDEX(Meccsek!$N$2:$N$201,MATCH(A53&amp;"-2",Meccsek!$T$2:$T$201,0))="Nyert",R53,IF(INDEX(Meccsek!$N$2:$N$201,MATCH(A53&amp;"-2",Meccsek!$T$2:$T$201,0))="Törölve",1,0)),0)</f>
        <v>0</v>
      </c>
      <c r="W53" s="46">
        <f>IFERROR(IF(INDEX(Meccsek!$N$2:$N$201,MATCH(A53&amp;"-3",Meccsek!$T$2:$T$201,0))="Nyert",S53,IF(INDEX(Meccsek!$N$2:$N$201,MATCH(A53&amp;"-3",Meccsek!$T$2:$T$201,0))="Törölve",1,0)),0)</f>
        <v>0</v>
      </c>
      <c r="X53" s="46">
        <f>IFERROR(IF(INDEX(Meccsek!$N$2:$N$201,MATCH(A53&amp;"-4",Meccsek!$T$2:$T$201,0))="Nyert",T53,IF(INDEX(Meccsek!$N$2:$N$201,MATCH(A53&amp;"-4",Meccsek!$T$2:$T$201,0))="Törölve",1,0)),0)</f>
        <v>0</v>
      </c>
    </row>
    <row r="54" spans="1:24" ht="15" customHeight="1" x14ac:dyDescent="0.25">
      <c r="A54" s="36"/>
      <c r="B54" s="52" t="str">
        <f>IFERROR(INDEX(Meccsek!$B$2:$B$201,MATCH(A54&amp;"-1",Meccsek!$T$2:$T$201,0)),"")</f>
        <v/>
      </c>
      <c r="C54" s="36"/>
      <c r="D54" s="53" t="str">
        <f>IF(A54="","",COUNTIF(Meccsek!$A$2:$A$201,A54))</f>
        <v/>
      </c>
      <c r="E54" s="53" t="str">
        <f t="shared" si="7"/>
        <v/>
      </c>
      <c r="F54" s="54" t="str">
        <f t="shared" si="8"/>
        <v/>
      </c>
      <c r="G54" s="53" t="str">
        <f t="shared" si="9"/>
        <v/>
      </c>
      <c r="H54" s="56"/>
      <c r="I54" s="28" t="str">
        <f t="shared" si="10"/>
        <v/>
      </c>
      <c r="J54" s="53" t="str">
        <f>IF(A54="","",COUNTIFS(Meccsek!$A$2:$A$201,A54,Meccsek!$N$2:$N$201,"Nyert"))</f>
        <v/>
      </c>
      <c r="K54" s="28" t="str">
        <f t="shared" si="11"/>
        <v/>
      </c>
      <c r="L54" s="28" t="str">
        <f t="shared" si="12"/>
        <v/>
      </c>
      <c r="M54" s="28" t="str">
        <f t="shared" si="13"/>
        <v/>
      </c>
      <c r="N54" s="28" t="str">
        <f>IFERROR(IF(M54="","",IF(N53="",Beállítások!$C$4,N53)+M54),"")</f>
        <v/>
      </c>
      <c r="Q54" s="46">
        <f>IFERROR(INDEX(Meccsek!$L$2:$L$201,MATCH(A54&amp;"-1",Meccsek!$T$2:$T$201,0)),0)</f>
        <v>0</v>
      </c>
      <c r="R54" s="46">
        <f>IFERROR(INDEX(Meccsek!$L$2:$L$201,MATCH(A54&amp;"-2",Meccsek!$T$2:$T$201,0)),0)</f>
        <v>0</v>
      </c>
      <c r="S54" s="46">
        <f>IFERROR(INDEX(Meccsek!$L$2:$L$201,MATCH(A54&amp;"-3",Meccsek!$T$2:$T$201,0)),0)</f>
        <v>0</v>
      </c>
      <c r="T54" s="46">
        <f>IFERROR(INDEX(Meccsek!$L$2:$L$201,MATCH(A54&amp;"-4",Meccsek!$T$2:$T$201,0)),0)</f>
        <v>0</v>
      </c>
      <c r="U54" s="46">
        <f>IFERROR(IF(INDEX(Meccsek!$N$2:$N$201,MATCH(A54&amp;"-1",Meccsek!$T$2:$T$201,0))="Nyert",Q54,IF(INDEX(Meccsek!$N$2:$N$201,MATCH(A54&amp;"-1",Meccsek!$T$2:$T$201,0))="Törölve",1,0)),0)</f>
        <v>0</v>
      </c>
      <c r="V54" s="46">
        <f>IFERROR(IF(INDEX(Meccsek!$N$2:$N$201,MATCH(A54&amp;"-2",Meccsek!$T$2:$T$201,0))="Nyert",R54,IF(INDEX(Meccsek!$N$2:$N$201,MATCH(A54&amp;"-2",Meccsek!$T$2:$T$201,0))="Törölve",1,0)),0)</f>
        <v>0</v>
      </c>
      <c r="W54" s="46">
        <f>IFERROR(IF(INDEX(Meccsek!$N$2:$N$201,MATCH(A54&amp;"-3",Meccsek!$T$2:$T$201,0))="Nyert",S54,IF(INDEX(Meccsek!$N$2:$N$201,MATCH(A54&amp;"-3",Meccsek!$T$2:$T$201,0))="Törölve",1,0)),0)</f>
        <v>0</v>
      </c>
      <c r="X54" s="46">
        <f>IFERROR(IF(INDEX(Meccsek!$N$2:$N$201,MATCH(A54&amp;"-4",Meccsek!$T$2:$T$201,0))="Nyert",T54,IF(INDEX(Meccsek!$N$2:$N$201,MATCH(A54&amp;"-4",Meccsek!$T$2:$T$201,0))="Törölve",1,0)),0)</f>
        <v>0</v>
      </c>
    </row>
    <row r="55" spans="1:24" ht="15" customHeight="1" x14ac:dyDescent="0.25">
      <c r="A55" s="30"/>
      <c r="B55" s="48" t="str">
        <f>IFERROR(INDEX(Meccsek!$B$2:$B$201,MATCH(A55&amp;"-1",Meccsek!$T$2:$T$201,0)),"")</f>
        <v/>
      </c>
      <c r="C55" s="30"/>
      <c r="D55" s="49" t="str">
        <f>IF(A55="","",COUNTIF(Meccsek!$A$2:$A$201,A55))</f>
        <v/>
      </c>
      <c r="E55" s="49" t="str">
        <f t="shared" si="7"/>
        <v/>
      </c>
      <c r="F55" s="50" t="str">
        <f t="shared" si="8"/>
        <v/>
      </c>
      <c r="G55" s="49" t="str">
        <f t="shared" si="9"/>
        <v/>
      </c>
      <c r="H55" s="55"/>
      <c r="I55" s="35" t="str">
        <f t="shared" si="10"/>
        <v/>
      </c>
      <c r="J55" s="49" t="str">
        <f>IF(A55="","",COUNTIFS(Meccsek!$A$2:$A$201,A55,Meccsek!$N$2:$N$201,"Nyert"))</f>
        <v/>
      </c>
      <c r="K55" s="35" t="str">
        <f t="shared" si="11"/>
        <v/>
      </c>
      <c r="L55" s="35" t="str">
        <f t="shared" si="12"/>
        <v/>
      </c>
      <c r="M55" s="35" t="str">
        <f t="shared" si="13"/>
        <v/>
      </c>
      <c r="N55" s="35" t="str">
        <f>IFERROR(IF(M55="","",IF(N54="",Beállítások!$C$4,N54)+M55),"")</f>
        <v/>
      </c>
      <c r="Q55" s="46">
        <f>IFERROR(INDEX(Meccsek!$L$2:$L$201,MATCH(A55&amp;"-1",Meccsek!$T$2:$T$201,0)),0)</f>
        <v>0</v>
      </c>
      <c r="R55" s="46">
        <f>IFERROR(INDEX(Meccsek!$L$2:$L$201,MATCH(A55&amp;"-2",Meccsek!$T$2:$T$201,0)),0)</f>
        <v>0</v>
      </c>
      <c r="S55" s="46">
        <f>IFERROR(INDEX(Meccsek!$L$2:$L$201,MATCH(A55&amp;"-3",Meccsek!$T$2:$T$201,0)),0)</f>
        <v>0</v>
      </c>
      <c r="T55" s="46">
        <f>IFERROR(INDEX(Meccsek!$L$2:$L$201,MATCH(A55&amp;"-4",Meccsek!$T$2:$T$201,0)),0)</f>
        <v>0</v>
      </c>
      <c r="U55" s="46">
        <f>IFERROR(IF(INDEX(Meccsek!$N$2:$N$201,MATCH(A55&amp;"-1",Meccsek!$T$2:$T$201,0))="Nyert",Q55,IF(INDEX(Meccsek!$N$2:$N$201,MATCH(A55&amp;"-1",Meccsek!$T$2:$T$201,0))="Törölve",1,0)),0)</f>
        <v>0</v>
      </c>
      <c r="V55" s="46">
        <f>IFERROR(IF(INDEX(Meccsek!$N$2:$N$201,MATCH(A55&amp;"-2",Meccsek!$T$2:$T$201,0))="Nyert",R55,IF(INDEX(Meccsek!$N$2:$N$201,MATCH(A55&amp;"-2",Meccsek!$T$2:$T$201,0))="Törölve",1,0)),0)</f>
        <v>0</v>
      </c>
      <c r="W55" s="46">
        <f>IFERROR(IF(INDEX(Meccsek!$N$2:$N$201,MATCH(A55&amp;"-3",Meccsek!$T$2:$T$201,0))="Nyert",S55,IF(INDEX(Meccsek!$N$2:$N$201,MATCH(A55&amp;"-3",Meccsek!$T$2:$T$201,0))="Törölve",1,0)),0)</f>
        <v>0</v>
      </c>
      <c r="X55" s="46">
        <f>IFERROR(IF(INDEX(Meccsek!$N$2:$N$201,MATCH(A55&amp;"-4",Meccsek!$T$2:$T$201,0))="Nyert",T55,IF(INDEX(Meccsek!$N$2:$N$201,MATCH(A55&amp;"-4",Meccsek!$T$2:$T$201,0))="Törölve",1,0)),0)</f>
        <v>0</v>
      </c>
    </row>
    <row r="56" spans="1:24" ht="15" customHeight="1" x14ac:dyDescent="0.25">
      <c r="A56" s="36"/>
      <c r="B56" s="52" t="str">
        <f>IFERROR(INDEX(Meccsek!$B$2:$B$201,MATCH(A56&amp;"-1",Meccsek!$T$2:$T$201,0)),"")</f>
        <v/>
      </c>
      <c r="C56" s="36"/>
      <c r="D56" s="53" t="str">
        <f>IF(A56="","",COUNTIF(Meccsek!$A$2:$A$201,A56))</f>
        <v/>
      </c>
      <c r="E56" s="53" t="str">
        <f t="shared" si="7"/>
        <v/>
      </c>
      <c r="F56" s="54" t="str">
        <f t="shared" si="8"/>
        <v/>
      </c>
      <c r="G56" s="53" t="str">
        <f t="shared" si="9"/>
        <v/>
      </c>
      <c r="H56" s="56"/>
      <c r="I56" s="28" t="str">
        <f t="shared" si="10"/>
        <v/>
      </c>
      <c r="J56" s="53" t="str">
        <f>IF(A56="","",COUNTIFS(Meccsek!$A$2:$A$201,A56,Meccsek!$N$2:$N$201,"Nyert"))</f>
        <v/>
      </c>
      <c r="K56" s="28" t="str">
        <f t="shared" si="11"/>
        <v/>
      </c>
      <c r="L56" s="28" t="str">
        <f t="shared" si="12"/>
        <v/>
      </c>
      <c r="M56" s="28" t="str">
        <f t="shared" si="13"/>
        <v/>
      </c>
      <c r="N56" s="28" t="str">
        <f>IFERROR(IF(M56="","",IF(N55="",Beállítások!$C$4,N55)+M56),"")</f>
        <v/>
      </c>
      <c r="Q56" s="46">
        <f>IFERROR(INDEX(Meccsek!$L$2:$L$201,MATCH(A56&amp;"-1",Meccsek!$T$2:$T$201,0)),0)</f>
        <v>0</v>
      </c>
      <c r="R56" s="46">
        <f>IFERROR(INDEX(Meccsek!$L$2:$L$201,MATCH(A56&amp;"-2",Meccsek!$T$2:$T$201,0)),0)</f>
        <v>0</v>
      </c>
      <c r="S56" s="46">
        <f>IFERROR(INDEX(Meccsek!$L$2:$L$201,MATCH(A56&amp;"-3",Meccsek!$T$2:$T$201,0)),0)</f>
        <v>0</v>
      </c>
      <c r="T56" s="46">
        <f>IFERROR(INDEX(Meccsek!$L$2:$L$201,MATCH(A56&amp;"-4",Meccsek!$T$2:$T$201,0)),0)</f>
        <v>0</v>
      </c>
      <c r="U56" s="46">
        <f>IFERROR(IF(INDEX(Meccsek!$N$2:$N$201,MATCH(A56&amp;"-1",Meccsek!$T$2:$T$201,0))="Nyert",Q56,IF(INDEX(Meccsek!$N$2:$N$201,MATCH(A56&amp;"-1",Meccsek!$T$2:$T$201,0))="Törölve",1,0)),0)</f>
        <v>0</v>
      </c>
      <c r="V56" s="46">
        <f>IFERROR(IF(INDEX(Meccsek!$N$2:$N$201,MATCH(A56&amp;"-2",Meccsek!$T$2:$T$201,0))="Nyert",R56,IF(INDEX(Meccsek!$N$2:$N$201,MATCH(A56&amp;"-2",Meccsek!$T$2:$T$201,0))="Törölve",1,0)),0)</f>
        <v>0</v>
      </c>
      <c r="W56" s="46">
        <f>IFERROR(IF(INDEX(Meccsek!$N$2:$N$201,MATCH(A56&amp;"-3",Meccsek!$T$2:$T$201,0))="Nyert",S56,IF(INDEX(Meccsek!$N$2:$N$201,MATCH(A56&amp;"-3",Meccsek!$T$2:$T$201,0))="Törölve",1,0)),0)</f>
        <v>0</v>
      </c>
      <c r="X56" s="46">
        <f>IFERROR(IF(INDEX(Meccsek!$N$2:$N$201,MATCH(A56&amp;"-4",Meccsek!$T$2:$T$201,0))="Nyert",T56,IF(INDEX(Meccsek!$N$2:$N$201,MATCH(A56&amp;"-4",Meccsek!$T$2:$T$201,0))="Törölve",1,0)),0)</f>
        <v>0</v>
      </c>
    </row>
    <row r="57" spans="1:24" ht="15" customHeight="1" x14ac:dyDescent="0.25">
      <c r="A57" s="30"/>
      <c r="B57" s="48" t="str">
        <f>IFERROR(INDEX(Meccsek!$B$2:$B$201,MATCH(A57&amp;"-1",Meccsek!$T$2:$T$201,0)),"")</f>
        <v/>
      </c>
      <c r="C57" s="30"/>
      <c r="D57" s="49" t="str">
        <f>IF(A57="","",COUNTIF(Meccsek!$A$2:$A$201,A57))</f>
        <v/>
      </c>
      <c r="E57" s="49" t="str">
        <f t="shared" si="7"/>
        <v/>
      </c>
      <c r="F57" s="50" t="str">
        <f t="shared" si="8"/>
        <v/>
      </c>
      <c r="G57" s="49" t="str">
        <f t="shared" si="9"/>
        <v/>
      </c>
      <c r="H57" s="55"/>
      <c r="I57" s="35" t="str">
        <f t="shared" si="10"/>
        <v/>
      </c>
      <c r="J57" s="49" t="str">
        <f>IF(A57="","",COUNTIFS(Meccsek!$A$2:$A$201,A57,Meccsek!$N$2:$N$201,"Nyert"))</f>
        <v/>
      </c>
      <c r="K57" s="35" t="str">
        <f t="shared" si="11"/>
        <v/>
      </c>
      <c r="L57" s="35" t="str">
        <f t="shared" si="12"/>
        <v/>
      </c>
      <c r="M57" s="35" t="str">
        <f t="shared" si="13"/>
        <v/>
      </c>
      <c r="N57" s="35" t="str">
        <f>IFERROR(IF(M57="","",IF(N56="",Beállítások!$C$4,N56)+M57),"")</f>
        <v/>
      </c>
      <c r="Q57" s="46">
        <f>IFERROR(INDEX(Meccsek!$L$2:$L$201,MATCH(A57&amp;"-1",Meccsek!$T$2:$T$201,0)),0)</f>
        <v>0</v>
      </c>
      <c r="R57" s="46">
        <f>IFERROR(INDEX(Meccsek!$L$2:$L$201,MATCH(A57&amp;"-2",Meccsek!$T$2:$T$201,0)),0)</f>
        <v>0</v>
      </c>
      <c r="S57" s="46">
        <f>IFERROR(INDEX(Meccsek!$L$2:$L$201,MATCH(A57&amp;"-3",Meccsek!$T$2:$T$201,0)),0)</f>
        <v>0</v>
      </c>
      <c r="T57" s="46">
        <f>IFERROR(INDEX(Meccsek!$L$2:$L$201,MATCH(A57&amp;"-4",Meccsek!$T$2:$T$201,0)),0)</f>
        <v>0</v>
      </c>
      <c r="U57" s="46">
        <f>IFERROR(IF(INDEX(Meccsek!$N$2:$N$201,MATCH(A57&amp;"-1",Meccsek!$T$2:$T$201,0))="Nyert",Q57,IF(INDEX(Meccsek!$N$2:$N$201,MATCH(A57&amp;"-1",Meccsek!$T$2:$T$201,0))="Törölve",1,0)),0)</f>
        <v>0</v>
      </c>
      <c r="V57" s="46">
        <f>IFERROR(IF(INDEX(Meccsek!$N$2:$N$201,MATCH(A57&amp;"-2",Meccsek!$T$2:$T$201,0))="Nyert",R57,IF(INDEX(Meccsek!$N$2:$N$201,MATCH(A57&amp;"-2",Meccsek!$T$2:$T$201,0))="Törölve",1,0)),0)</f>
        <v>0</v>
      </c>
      <c r="W57" s="46">
        <f>IFERROR(IF(INDEX(Meccsek!$N$2:$N$201,MATCH(A57&amp;"-3",Meccsek!$T$2:$T$201,0))="Nyert",S57,IF(INDEX(Meccsek!$N$2:$N$201,MATCH(A57&amp;"-3",Meccsek!$T$2:$T$201,0))="Törölve",1,0)),0)</f>
        <v>0</v>
      </c>
      <c r="X57" s="46">
        <f>IFERROR(IF(INDEX(Meccsek!$N$2:$N$201,MATCH(A57&amp;"-4",Meccsek!$T$2:$T$201,0))="Nyert",T57,IF(INDEX(Meccsek!$N$2:$N$201,MATCH(A57&amp;"-4",Meccsek!$T$2:$T$201,0))="Törölve",1,0)),0)</f>
        <v>0</v>
      </c>
    </row>
    <row r="58" spans="1:24" ht="15" customHeight="1" x14ac:dyDescent="0.25">
      <c r="A58" s="36"/>
      <c r="B58" s="52" t="str">
        <f>IFERROR(INDEX(Meccsek!$B$2:$B$201,MATCH(A58&amp;"-1",Meccsek!$T$2:$T$201,0)),"")</f>
        <v/>
      </c>
      <c r="C58" s="36"/>
      <c r="D58" s="53" t="str">
        <f>IF(A58="","",COUNTIF(Meccsek!$A$2:$A$201,A58))</f>
        <v/>
      </c>
      <c r="E58" s="53" t="str">
        <f t="shared" si="7"/>
        <v/>
      </c>
      <c r="F58" s="54" t="str">
        <f t="shared" si="8"/>
        <v/>
      </c>
      <c r="G58" s="53" t="str">
        <f t="shared" si="9"/>
        <v/>
      </c>
      <c r="H58" s="56"/>
      <c r="I58" s="28" t="str">
        <f t="shared" si="10"/>
        <v/>
      </c>
      <c r="J58" s="53" t="str">
        <f>IF(A58="","",COUNTIFS(Meccsek!$A$2:$A$201,A58,Meccsek!$N$2:$N$201,"Nyert"))</f>
        <v/>
      </c>
      <c r="K58" s="28" t="str">
        <f t="shared" si="11"/>
        <v/>
      </c>
      <c r="L58" s="28" t="str">
        <f t="shared" si="12"/>
        <v/>
      </c>
      <c r="M58" s="28" t="str">
        <f t="shared" si="13"/>
        <v/>
      </c>
      <c r="N58" s="28" t="str">
        <f>IFERROR(IF(M58="","",IF(N57="",Beállítások!$C$4,N57)+M58),"")</f>
        <v/>
      </c>
      <c r="Q58" s="46">
        <f>IFERROR(INDEX(Meccsek!$L$2:$L$201,MATCH(A58&amp;"-1",Meccsek!$T$2:$T$201,0)),0)</f>
        <v>0</v>
      </c>
      <c r="R58" s="46">
        <f>IFERROR(INDEX(Meccsek!$L$2:$L$201,MATCH(A58&amp;"-2",Meccsek!$T$2:$T$201,0)),0)</f>
        <v>0</v>
      </c>
      <c r="S58" s="46">
        <f>IFERROR(INDEX(Meccsek!$L$2:$L$201,MATCH(A58&amp;"-3",Meccsek!$T$2:$T$201,0)),0)</f>
        <v>0</v>
      </c>
      <c r="T58" s="46">
        <f>IFERROR(INDEX(Meccsek!$L$2:$L$201,MATCH(A58&amp;"-4",Meccsek!$T$2:$T$201,0)),0)</f>
        <v>0</v>
      </c>
      <c r="U58" s="46">
        <f>IFERROR(IF(INDEX(Meccsek!$N$2:$N$201,MATCH(A58&amp;"-1",Meccsek!$T$2:$T$201,0))="Nyert",Q58,IF(INDEX(Meccsek!$N$2:$N$201,MATCH(A58&amp;"-1",Meccsek!$T$2:$T$201,0))="Törölve",1,0)),0)</f>
        <v>0</v>
      </c>
      <c r="V58" s="46">
        <f>IFERROR(IF(INDEX(Meccsek!$N$2:$N$201,MATCH(A58&amp;"-2",Meccsek!$T$2:$T$201,0))="Nyert",R58,IF(INDEX(Meccsek!$N$2:$N$201,MATCH(A58&amp;"-2",Meccsek!$T$2:$T$201,0))="Törölve",1,0)),0)</f>
        <v>0</v>
      </c>
      <c r="W58" s="46">
        <f>IFERROR(IF(INDEX(Meccsek!$N$2:$N$201,MATCH(A58&amp;"-3",Meccsek!$T$2:$T$201,0))="Nyert",S58,IF(INDEX(Meccsek!$N$2:$N$201,MATCH(A58&amp;"-3",Meccsek!$T$2:$T$201,0))="Törölve",1,0)),0)</f>
        <v>0</v>
      </c>
      <c r="X58" s="46">
        <f>IFERROR(IF(INDEX(Meccsek!$N$2:$N$201,MATCH(A58&amp;"-4",Meccsek!$T$2:$T$201,0))="Nyert",T58,IF(INDEX(Meccsek!$N$2:$N$201,MATCH(A58&amp;"-4",Meccsek!$T$2:$T$201,0))="Törölve",1,0)),0)</f>
        <v>0</v>
      </c>
    </row>
    <row r="59" spans="1:24" ht="15" customHeight="1" x14ac:dyDescent="0.25">
      <c r="A59" s="30"/>
      <c r="B59" s="48" t="str">
        <f>IFERROR(INDEX(Meccsek!$B$2:$B$201,MATCH(A59&amp;"-1",Meccsek!$T$2:$T$201,0)),"")</f>
        <v/>
      </c>
      <c r="C59" s="30"/>
      <c r="D59" s="49" t="str">
        <f>IF(A59="","",COUNTIF(Meccsek!$A$2:$A$201,A59))</f>
        <v/>
      </c>
      <c r="E59" s="49" t="str">
        <f t="shared" si="7"/>
        <v/>
      </c>
      <c r="F59" s="50" t="str">
        <f t="shared" si="8"/>
        <v/>
      </c>
      <c r="G59" s="49" t="str">
        <f t="shared" si="9"/>
        <v/>
      </c>
      <c r="H59" s="55"/>
      <c r="I59" s="35" t="str">
        <f t="shared" si="10"/>
        <v/>
      </c>
      <c r="J59" s="49" t="str">
        <f>IF(A59="","",COUNTIFS(Meccsek!$A$2:$A$201,A59,Meccsek!$N$2:$N$201,"Nyert"))</f>
        <v/>
      </c>
      <c r="K59" s="35" t="str">
        <f t="shared" si="11"/>
        <v/>
      </c>
      <c r="L59" s="35" t="str">
        <f t="shared" si="12"/>
        <v/>
      </c>
      <c r="M59" s="35" t="str">
        <f t="shared" si="13"/>
        <v/>
      </c>
      <c r="N59" s="35" t="str">
        <f>IFERROR(IF(M59="","",IF(N58="",Beállítások!$C$4,N58)+M59),"")</f>
        <v/>
      </c>
      <c r="Q59" s="46">
        <f>IFERROR(INDEX(Meccsek!$L$2:$L$201,MATCH(A59&amp;"-1",Meccsek!$T$2:$T$201,0)),0)</f>
        <v>0</v>
      </c>
      <c r="R59" s="46">
        <f>IFERROR(INDEX(Meccsek!$L$2:$L$201,MATCH(A59&amp;"-2",Meccsek!$T$2:$T$201,0)),0)</f>
        <v>0</v>
      </c>
      <c r="S59" s="46">
        <f>IFERROR(INDEX(Meccsek!$L$2:$L$201,MATCH(A59&amp;"-3",Meccsek!$T$2:$T$201,0)),0)</f>
        <v>0</v>
      </c>
      <c r="T59" s="46">
        <f>IFERROR(INDEX(Meccsek!$L$2:$L$201,MATCH(A59&amp;"-4",Meccsek!$T$2:$T$201,0)),0)</f>
        <v>0</v>
      </c>
      <c r="U59" s="46">
        <f>IFERROR(IF(INDEX(Meccsek!$N$2:$N$201,MATCH(A59&amp;"-1",Meccsek!$T$2:$T$201,0))="Nyert",Q59,IF(INDEX(Meccsek!$N$2:$N$201,MATCH(A59&amp;"-1",Meccsek!$T$2:$T$201,0))="Törölve",1,0)),0)</f>
        <v>0</v>
      </c>
      <c r="V59" s="46">
        <f>IFERROR(IF(INDEX(Meccsek!$N$2:$N$201,MATCH(A59&amp;"-2",Meccsek!$T$2:$T$201,0))="Nyert",R59,IF(INDEX(Meccsek!$N$2:$N$201,MATCH(A59&amp;"-2",Meccsek!$T$2:$T$201,0))="Törölve",1,0)),0)</f>
        <v>0</v>
      </c>
      <c r="W59" s="46">
        <f>IFERROR(IF(INDEX(Meccsek!$N$2:$N$201,MATCH(A59&amp;"-3",Meccsek!$T$2:$T$201,0))="Nyert",S59,IF(INDEX(Meccsek!$N$2:$N$201,MATCH(A59&amp;"-3",Meccsek!$T$2:$T$201,0))="Törölve",1,0)),0)</f>
        <v>0</v>
      </c>
      <c r="X59" s="46">
        <f>IFERROR(IF(INDEX(Meccsek!$N$2:$N$201,MATCH(A59&amp;"-4",Meccsek!$T$2:$T$201,0))="Nyert",T59,IF(INDEX(Meccsek!$N$2:$N$201,MATCH(A59&amp;"-4",Meccsek!$T$2:$T$201,0))="Törölve",1,0)),0)</f>
        <v>0</v>
      </c>
    </row>
    <row r="60" spans="1:24" ht="15" customHeight="1" x14ac:dyDescent="0.25">
      <c r="A60" s="36"/>
      <c r="B60" s="52" t="str">
        <f>IFERROR(INDEX(Meccsek!$B$2:$B$201,MATCH(A60&amp;"-1",Meccsek!$T$2:$T$201,0)),"")</f>
        <v/>
      </c>
      <c r="C60" s="36"/>
      <c r="D60" s="53" t="str">
        <f>IF(A60="","",COUNTIF(Meccsek!$A$2:$A$201,A60))</f>
        <v/>
      </c>
      <c r="E60" s="53" t="str">
        <f t="shared" si="7"/>
        <v/>
      </c>
      <c r="F60" s="54" t="str">
        <f t="shared" si="8"/>
        <v/>
      </c>
      <c r="G60" s="53" t="str">
        <f t="shared" si="9"/>
        <v/>
      </c>
      <c r="H60" s="56"/>
      <c r="I60" s="28" t="str">
        <f t="shared" si="10"/>
        <v/>
      </c>
      <c r="J60" s="53" t="str">
        <f>IF(A60="","",COUNTIFS(Meccsek!$A$2:$A$201,A60,Meccsek!$N$2:$N$201,"Nyert"))</f>
        <v/>
      </c>
      <c r="K60" s="28" t="str">
        <f t="shared" si="11"/>
        <v/>
      </c>
      <c r="L60" s="28" t="str">
        <f t="shared" si="12"/>
        <v/>
      </c>
      <c r="M60" s="28" t="str">
        <f t="shared" si="13"/>
        <v/>
      </c>
      <c r="N60" s="28" t="str">
        <f>IFERROR(IF(M60="","",IF(N59="",Beállítások!$C$4,N59)+M60),"")</f>
        <v/>
      </c>
      <c r="Q60" s="46">
        <f>IFERROR(INDEX(Meccsek!$L$2:$L$201,MATCH(A60&amp;"-1",Meccsek!$T$2:$T$201,0)),0)</f>
        <v>0</v>
      </c>
      <c r="R60" s="46">
        <f>IFERROR(INDEX(Meccsek!$L$2:$L$201,MATCH(A60&amp;"-2",Meccsek!$T$2:$T$201,0)),0)</f>
        <v>0</v>
      </c>
      <c r="S60" s="46">
        <f>IFERROR(INDEX(Meccsek!$L$2:$L$201,MATCH(A60&amp;"-3",Meccsek!$T$2:$T$201,0)),0)</f>
        <v>0</v>
      </c>
      <c r="T60" s="46">
        <f>IFERROR(INDEX(Meccsek!$L$2:$L$201,MATCH(A60&amp;"-4",Meccsek!$T$2:$T$201,0)),0)</f>
        <v>0</v>
      </c>
      <c r="U60" s="46">
        <f>IFERROR(IF(INDEX(Meccsek!$N$2:$N$201,MATCH(A60&amp;"-1",Meccsek!$T$2:$T$201,0))="Nyert",Q60,IF(INDEX(Meccsek!$N$2:$N$201,MATCH(A60&amp;"-1",Meccsek!$T$2:$T$201,0))="Törölve",1,0)),0)</f>
        <v>0</v>
      </c>
      <c r="V60" s="46">
        <f>IFERROR(IF(INDEX(Meccsek!$N$2:$N$201,MATCH(A60&amp;"-2",Meccsek!$T$2:$T$201,0))="Nyert",R60,IF(INDEX(Meccsek!$N$2:$N$201,MATCH(A60&amp;"-2",Meccsek!$T$2:$T$201,0))="Törölve",1,0)),0)</f>
        <v>0</v>
      </c>
      <c r="W60" s="46">
        <f>IFERROR(IF(INDEX(Meccsek!$N$2:$N$201,MATCH(A60&amp;"-3",Meccsek!$T$2:$T$201,0))="Nyert",S60,IF(INDEX(Meccsek!$N$2:$N$201,MATCH(A60&amp;"-3",Meccsek!$T$2:$T$201,0))="Törölve",1,0)),0)</f>
        <v>0</v>
      </c>
      <c r="X60" s="46">
        <f>IFERROR(IF(INDEX(Meccsek!$N$2:$N$201,MATCH(A60&amp;"-4",Meccsek!$T$2:$T$201,0))="Nyert",T60,IF(INDEX(Meccsek!$N$2:$N$201,MATCH(A60&amp;"-4",Meccsek!$T$2:$T$201,0))="Törölve",1,0)),0)</f>
        <v>0</v>
      </c>
    </row>
    <row r="61" spans="1:24" ht="15" customHeight="1" x14ac:dyDescent="0.25">
      <c r="A61" s="30"/>
      <c r="B61" s="48" t="str">
        <f>IFERROR(INDEX(Meccsek!$B$2:$B$201,MATCH(A61&amp;"-1",Meccsek!$T$2:$T$201,0)),"")</f>
        <v/>
      </c>
      <c r="C61" s="30"/>
      <c r="D61" s="49" t="str">
        <f>IF(A61="","",COUNTIF(Meccsek!$A$2:$A$201,A61))</f>
        <v/>
      </c>
      <c r="E61" s="49" t="str">
        <f t="shared" si="7"/>
        <v/>
      </c>
      <c r="F61" s="50" t="str">
        <f t="shared" si="8"/>
        <v/>
      </c>
      <c r="G61" s="49" t="str">
        <f t="shared" si="9"/>
        <v/>
      </c>
      <c r="H61" s="55"/>
      <c r="I61" s="35" t="str">
        <f t="shared" si="10"/>
        <v/>
      </c>
      <c r="J61" s="49" t="str">
        <f>IF(A61="","",COUNTIFS(Meccsek!$A$2:$A$201,A61,Meccsek!$N$2:$N$201,"Nyert"))</f>
        <v/>
      </c>
      <c r="K61" s="35" t="str">
        <f t="shared" si="11"/>
        <v/>
      </c>
      <c r="L61" s="35" t="str">
        <f t="shared" si="12"/>
        <v/>
      </c>
      <c r="M61" s="35" t="str">
        <f t="shared" si="13"/>
        <v/>
      </c>
      <c r="N61" s="35" t="str">
        <f>IFERROR(IF(M61="","",IF(N60="",Beállítások!$C$4,N60)+M61),"")</f>
        <v/>
      </c>
      <c r="Q61" s="46">
        <f>IFERROR(INDEX(Meccsek!$L$2:$L$201,MATCH(A61&amp;"-1",Meccsek!$T$2:$T$201,0)),0)</f>
        <v>0</v>
      </c>
      <c r="R61" s="46">
        <f>IFERROR(INDEX(Meccsek!$L$2:$L$201,MATCH(A61&amp;"-2",Meccsek!$T$2:$T$201,0)),0)</f>
        <v>0</v>
      </c>
      <c r="S61" s="46">
        <f>IFERROR(INDEX(Meccsek!$L$2:$L$201,MATCH(A61&amp;"-3",Meccsek!$T$2:$T$201,0)),0)</f>
        <v>0</v>
      </c>
      <c r="T61" s="46">
        <f>IFERROR(INDEX(Meccsek!$L$2:$L$201,MATCH(A61&amp;"-4",Meccsek!$T$2:$T$201,0)),0)</f>
        <v>0</v>
      </c>
      <c r="U61" s="46">
        <f>IFERROR(IF(INDEX(Meccsek!$N$2:$N$201,MATCH(A61&amp;"-1",Meccsek!$T$2:$T$201,0))="Nyert",Q61,IF(INDEX(Meccsek!$N$2:$N$201,MATCH(A61&amp;"-1",Meccsek!$T$2:$T$201,0))="Törölve",1,0)),0)</f>
        <v>0</v>
      </c>
      <c r="V61" s="46">
        <f>IFERROR(IF(INDEX(Meccsek!$N$2:$N$201,MATCH(A61&amp;"-2",Meccsek!$T$2:$T$201,0))="Nyert",R61,IF(INDEX(Meccsek!$N$2:$N$201,MATCH(A61&amp;"-2",Meccsek!$T$2:$T$201,0))="Törölve",1,0)),0)</f>
        <v>0</v>
      </c>
      <c r="W61" s="46">
        <f>IFERROR(IF(INDEX(Meccsek!$N$2:$N$201,MATCH(A61&amp;"-3",Meccsek!$T$2:$T$201,0))="Nyert",S61,IF(INDEX(Meccsek!$N$2:$N$201,MATCH(A61&amp;"-3",Meccsek!$T$2:$T$201,0))="Törölve",1,0)),0)</f>
        <v>0</v>
      </c>
      <c r="X61" s="46">
        <f>IFERROR(IF(INDEX(Meccsek!$N$2:$N$201,MATCH(A61&amp;"-4",Meccsek!$T$2:$T$201,0))="Nyert",T61,IF(INDEX(Meccsek!$N$2:$N$201,MATCH(A61&amp;"-4",Meccsek!$T$2:$T$201,0))="Törölve",1,0)),0)</f>
        <v>0</v>
      </c>
    </row>
    <row r="62" spans="1:24" ht="15" customHeight="1" x14ac:dyDescent="0.25">
      <c r="A62" s="36"/>
      <c r="B62" s="52" t="str">
        <f>IFERROR(INDEX(Meccsek!$B$2:$B$201,MATCH(A62&amp;"-1",Meccsek!$T$2:$T$201,0)),"")</f>
        <v/>
      </c>
      <c r="C62" s="36"/>
      <c r="D62" s="53" t="str">
        <f>IF(A62="","",COUNTIF(Meccsek!$A$2:$A$201,A62))</f>
        <v/>
      </c>
      <c r="E62" s="53" t="str">
        <f t="shared" si="7"/>
        <v/>
      </c>
      <c r="F62" s="54" t="str">
        <f t="shared" si="8"/>
        <v/>
      </c>
      <c r="G62" s="53" t="str">
        <f t="shared" si="9"/>
        <v/>
      </c>
      <c r="H62" s="56"/>
      <c r="I62" s="28" t="str">
        <f t="shared" si="10"/>
        <v/>
      </c>
      <c r="J62" s="53" t="str">
        <f>IF(A62="","",COUNTIFS(Meccsek!$A$2:$A$201,A62,Meccsek!$N$2:$N$201,"Nyert"))</f>
        <v/>
      </c>
      <c r="K62" s="28" t="str">
        <f t="shared" si="11"/>
        <v/>
      </c>
      <c r="L62" s="28" t="str">
        <f t="shared" si="12"/>
        <v/>
      </c>
      <c r="M62" s="28" t="str">
        <f t="shared" si="13"/>
        <v/>
      </c>
      <c r="N62" s="28" t="str">
        <f>IFERROR(IF(M62="","",IF(N61="",Beállítások!$C$4,N61)+M62),"")</f>
        <v/>
      </c>
      <c r="Q62" s="46">
        <f>IFERROR(INDEX(Meccsek!$L$2:$L$201,MATCH(A62&amp;"-1",Meccsek!$T$2:$T$201,0)),0)</f>
        <v>0</v>
      </c>
      <c r="R62" s="46">
        <f>IFERROR(INDEX(Meccsek!$L$2:$L$201,MATCH(A62&amp;"-2",Meccsek!$T$2:$T$201,0)),0)</f>
        <v>0</v>
      </c>
      <c r="S62" s="46">
        <f>IFERROR(INDEX(Meccsek!$L$2:$L$201,MATCH(A62&amp;"-3",Meccsek!$T$2:$T$201,0)),0)</f>
        <v>0</v>
      </c>
      <c r="T62" s="46">
        <f>IFERROR(INDEX(Meccsek!$L$2:$L$201,MATCH(A62&amp;"-4",Meccsek!$T$2:$T$201,0)),0)</f>
        <v>0</v>
      </c>
      <c r="U62" s="46">
        <f>IFERROR(IF(INDEX(Meccsek!$N$2:$N$201,MATCH(A62&amp;"-1",Meccsek!$T$2:$T$201,0))="Nyert",Q62,IF(INDEX(Meccsek!$N$2:$N$201,MATCH(A62&amp;"-1",Meccsek!$T$2:$T$201,0))="Törölve",1,0)),0)</f>
        <v>0</v>
      </c>
      <c r="V62" s="46">
        <f>IFERROR(IF(INDEX(Meccsek!$N$2:$N$201,MATCH(A62&amp;"-2",Meccsek!$T$2:$T$201,0))="Nyert",R62,IF(INDEX(Meccsek!$N$2:$N$201,MATCH(A62&amp;"-2",Meccsek!$T$2:$T$201,0))="Törölve",1,0)),0)</f>
        <v>0</v>
      </c>
      <c r="W62" s="46">
        <f>IFERROR(IF(INDEX(Meccsek!$N$2:$N$201,MATCH(A62&amp;"-3",Meccsek!$T$2:$T$201,0))="Nyert",S62,IF(INDEX(Meccsek!$N$2:$N$201,MATCH(A62&amp;"-3",Meccsek!$T$2:$T$201,0))="Törölve",1,0)),0)</f>
        <v>0</v>
      </c>
      <c r="X62" s="46">
        <f>IFERROR(IF(INDEX(Meccsek!$N$2:$N$201,MATCH(A62&amp;"-4",Meccsek!$T$2:$T$201,0))="Nyert",T62,IF(INDEX(Meccsek!$N$2:$N$201,MATCH(A62&amp;"-4",Meccsek!$T$2:$T$201,0))="Törölve",1,0)),0)</f>
        <v>0</v>
      </c>
    </row>
    <row r="63" spans="1:24" ht="15" customHeight="1" x14ac:dyDescent="0.25">
      <c r="A63" s="30"/>
      <c r="B63" s="48" t="str">
        <f>IFERROR(INDEX(Meccsek!$B$2:$B$201,MATCH(A63&amp;"-1",Meccsek!$T$2:$T$201,0)),"")</f>
        <v/>
      </c>
      <c r="C63" s="30"/>
      <c r="D63" s="49" t="str">
        <f>IF(A63="","",COUNTIF(Meccsek!$A$2:$A$201,A63))</f>
        <v/>
      </c>
      <c r="E63" s="49" t="str">
        <f t="shared" si="7"/>
        <v/>
      </c>
      <c r="F63" s="50" t="str">
        <f t="shared" si="8"/>
        <v/>
      </c>
      <c r="G63" s="49" t="str">
        <f t="shared" si="9"/>
        <v/>
      </c>
      <c r="H63" s="55"/>
      <c r="I63" s="35" t="str">
        <f t="shared" si="10"/>
        <v/>
      </c>
      <c r="J63" s="49" t="str">
        <f>IF(A63="","",COUNTIFS(Meccsek!$A$2:$A$201,A63,Meccsek!$N$2:$N$201,"Nyert"))</f>
        <v/>
      </c>
      <c r="K63" s="35" t="str">
        <f t="shared" si="11"/>
        <v/>
      </c>
      <c r="L63" s="35" t="str">
        <f t="shared" si="12"/>
        <v/>
      </c>
      <c r="M63" s="35" t="str">
        <f t="shared" si="13"/>
        <v/>
      </c>
      <c r="N63" s="35" t="str">
        <f>IFERROR(IF(M63="","",IF(N62="",Beállítások!$C$4,N62)+M63),"")</f>
        <v/>
      </c>
      <c r="Q63" s="46">
        <f>IFERROR(INDEX(Meccsek!$L$2:$L$201,MATCH(A63&amp;"-1",Meccsek!$T$2:$T$201,0)),0)</f>
        <v>0</v>
      </c>
      <c r="R63" s="46">
        <f>IFERROR(INDEX(Meccsek!$L$2:$L$201,MATCH(A63&amp;"-2",Meccsek!$T$2:$T$201,0)),0)</f>
        <v>0</v>
      </c>
      <c r="S63" s="46">
        <f>IFERROR(INDEX(Meccsek!$L$2:$L$201,MATCH(A63&amp;"-3",Meccsek!$T$2:$T$201,0)),0)</f>
        <v>0</v>
      </c>
      <c r="T63" s="46">
        <f>IFERROR(INDEX(Meccsek!$L$2:$L$201,MATCH(A63&amp;"-4",Meccsek!$T$2:$T$201,0)),0)</f>
        <v>0</v>
      </c>
      <c r="U63" s="46">
        <f>IFERROR(IF(INDEX(Meccsek!$N$2:$N$201,MATCH(A63&amp;"-1",Meccsek!$T$2:$T$201,0))="Nyert",Q63,IF(INDEX(Meccsek!$N$2:$N$201,MATCH(A63&amp;"-1",Meccsek!$T$2:$T$201,0))="Törölve",1,0)),0)</f>
        <v>0</v>
      </c>
      <c r="V63" s="46">
        <f>IFERROR(IF(INDEX(Meccsek!$N$2:$N$201,MATCH(A63&amp;"-2",Meccsek!$T$2:$T$201,0))="Nyert",R63,IF(INDEX(Meccsek!$N$2:$N$201,MATCH(A63&amp;"-2",Meccsek!$T$2:$T$201,0))="Törölve",1,0)),0)</f>
        <v>0</v>
      </c>
      <c r="W63" s="46">
        <f>IFERROR(IF(INDEX(Meccsek!$N$2:$N$201,MATCH(A63&amp;"-3",Meccsek!$T$2:$T$201,0))="Nyert",S63,IF(INDEX(Meccsek!$N$2:$N$201,MATCH(A63&amp;"-3",Meccsek!$T$2:$T$201,0))="Törölve",1,0)),0)</f>
        <v>0</v>
      </c>
      <c r="X63" s="46">
        <f>IFERROR(IF(INDEX(Meccsek!$N$2:$N$201,MATCH(A63&amp;"-4",Meccsek!$T$2:$T$201,0))="Nyert",T63,IF(INDEX(Meccsek!$N$2:$N$201,MATCH(A63&amp;"-4",Meccsek!$T$2:$T$201,0))="Törölve",1,0)),0)</f>
        <v>0</v>
      </c>
    </row>
    <row r="64" spans="1:24" ht="15" customHeight="1" x14ac:dyDescent="0.25">
      <c r="A64" s="36"/>
      <c r="B64" s="52" t="str">
        <f>IFERROR(INDEX(Meccsek!$B$2:$B$201,MATCH(A64&amp;"-1",Meccsek!$T$2:$T$201,0)),"")</f>
        <v/>
      </c>
      <c r="C64" s="36"/>
      <c r="D64" s="53" t="str">
        <f>IF(A64="","",COUNTIF(Meccsek!$A$2:$A$201,A64))</f>
        <v/>
      </c>
      <c r="E64" s="53" t="str">
        <f t="shared" si="7"/>
        <v/>
      </c>
      <c r="F64" s="54" t="str">
        <f t="shared" si="8"/>
        <v/>
      </c>
      <c r="G64" s="53" t="str">
        <f t="shared" si="9"/>
        <v/>
      </c>
      <c r="H64" s="56"/>
      <c r="I64" s="28" t="str">
        <f t="shared" si="10"/>
        <v/>
      </c>
      <c r="J64" s="53" t="str">
        <f>IF(A64="","",COUNTIFS(Meccsek!$A$2:$A$201,A64,Meccsek!$N$2:$N$201,"Nyert"))</f>
        <v/>
      </c>
      <c r="K64" s="28" t="str">
        <f t="shared" si="11"/>
        <v/>
      </c>
      <c r="L64" s="28" t="str">
        <f t="shared" si="12"/>
        <v/>
      </c>
      <c r="M64" s="28" t="str">
        <f t="shared" si="13"/>
        <v/>
      </c>
      <c r="N64" s="28" t="str">
        <f>IFERROR(IF(M64="","",IF(N63="",Beállítások!$C$4,N63)+M64),"")</f>
        <v/>
      </c>
      <c r="Q64" s="46">
        <f>IFERROR(INDEX(Meccsek!$L$2:$L$201,MATCH(A64&amp;"-1",Meccsek!$T$2:$T$201,0)),0)</f>
        <v>0</v>
      </c>
      <c r="R64" s="46">
        <f>IFERROR(INDEX(Meccsek!$L$2:$L$201,MATCH(A64&amp;"-2",Meccsek!$T$2:$T$201,0)),0)</f>
        <v>0</v>
      </c>
      <c r="S64" s="46">
        <f>IFERROR(INDEX(Meccsek!$L$2:$L$201,MATCH(A64&amp;"-3",Meccsek!$T$2:$T$201,0)),0)</f>
        <v>0</v>
      </c>
      <c r="T64" s="46">
        <f>IFERROR(INDEX(Meccsek!$L$2:$L$201,MATCH(A64&amp;"-4",Meccsek!$T$2:$T$201,0)),0)</f>
        <v>0</v>
      </c>
      <c r="U64" s="46">
        <f>IFERROR(IF(INDEX(Meccsek!$N$2:$N$201,MATCH(A64&amp;"-1",Meccsek!$T$2:$T$201,0))="Nyert",Q64,IF(INDEX(Meccsek!$N$2:$N$201,MATCH(A64&amp;"-1",Meccsek!$T$2:$T$201,0))="Törölve",1,0)),0)</f>
        <v>0</v>
      </c>
      <c r="V64" s="46">
        <f>IFERROR(IF(INDEX(Meccsek!$N$2:$N$201,MATCH(A64&amp;"-2",Meccsek!$T$2:$T$201,0))="Nyert",R64,IF(INDEX(Meccsek!$N$2:$N$201,MATCH(A64&amp;"-2",Meccsek!$T$2:$T$201,0))="Törölve",1,0)),0)</f>
        <v>0</v>
      </c>
      <c r="W64" s="46">
        <f>IFERROR(IF(INDEX(Meccsek!$N$2:$N$201,MATCH(A64&amp;"-3",Meccsek!$T$2:$T$201,0))="Nyert",S64,IF(INDEX(Meccsek!$N$2:$N$201,MATCH(A64&amp;"-3",Meccsek!$T$2:$T$201,0))="Törölve",1,0)),0)</f>
        <v>0</v>
      </c>
      <c r="X64" s="46">
        <f>IFERROR(IF(INDEX(Meccsek!$N$2:$N$201,MATCH(A64&amp;"-4",Meccsek!$T$2:$T$201,0))="Nyert",T64,IF(INDEX(Meccsek!$N$2:$N$201,MATCH(A64&amp;"-4",Meccsek!$T$2:$T$201,0))="Törölve",1,0)),0)</f>
        <v>0</v>
      </c>
    </row>
    <row r="65" spans="1:24" ht="15" customHeight="1" x14ac:dyDescent="0.25">
      <c r="A65" s="30"/>
      <c r="B65" s="48" t="str">
        <f>IFERROR(INDEX(Meccsek!$B$2:$B$201,MATCH(A65&amp;"-1",Meccsek!$T$2:$T$201,0)),"")</f>
        <v/>
      </c>
      <c r="C65" s="30"/>
      <c r="D65" s="49" t="str">
        <f>IF(A65="","",COUNTIF(Meccsek!$A$2:$A$201,A65))</f>
        <v/>
      </c>
      <c r="E65" s="49" t="str">
        <f t="shared" si="7"/>
        <v/>
      </c>
      <c r="F65" s="50" t="str">
        <f t="shared" si="8"/>
        <v/>
      </c>
      <c r="G65" s="49" t="str">
        <f t="shared" si="9"/>
        <v/>
      </c>
      <c r="H65" s="55"/>
      <c r="I65" s="35" t="str">
        <f t="shared" si="10"/>
        <v/>
      </c>
      <c r="J65" s="49" t="str">
        <f>IF(A65="","",COUNTIFS(Meccsek!$A$2:$A$201,A65,Meccsek!$N$2:$N$201,"Nyert"))</f>
        <v/>
      </c>
      <c r="K65" s="35" t="str">
        <f t="shared" si="11"/>
        <v/>
      </c>
      <c r="L65" s="35" t="str">
        <f t="shared" si="12"/>
        <v/>
      </c>
      <c r="M65" s="35" t="str">
        <f t="shared" si="13"/>
        <v/>
      </c>
      <c r="N65" s="35" t="str">
        <f>IFERROR(IF(M65="","",IF(N64="",Beállítások!$C$4,N64)+M65),"")</f>
        <v/>
      </c>
      <c r="Q65" s="46">
        <f>IFERROR(INDEX(Meccsek!$L$2:$L$201,MATCH(A65&amp;"-1",Meccsek!$T$2:$T$201,0)),0)</f>
        <v>0</v>
      </c>
      <c r="R65" s="46">
        <f>IFERROR(INDEX(Meccsek!$L$2:$L$201,MATCH(A65&amp;"-2",Meccsek!$T$2:$T$201,0)),0)</f>
        <v>0</v>
      </c>
      <c r="S65" s="46">
        <f>IFERROR(INDEX(Meccsek!$L$2:$L$201,MATCH(A65&amp;"-3",Meccsek!$T$2:$T$201,0)),0)</f>
        <v>0</v>
      </c>
      <c r="T65" s="46">
        <f>IFERROR(INDEX(Meccsek!$L$2:$L$201,MATCH(A65&amp;"-4",Meccsek!$T$2:$T$201,0)),0)</f>
        <v>0</v>
      </c>
      <c r="U65" s="46">
        <f>IFERROR(IF(INDEX(Meccsek!$N$2:$N$201,MATCH(A65&amp;"-1",Meccsek!$T$2:$T$201,0))="Nyert",Q65,IF(INDEX(Meccsek!$N$2:$N$201,MATCH(A65&amp;"-1",Meccsek!$T$2:$T$201,0))="Törölve",1,0)),0)</f>
        <v>0</v>
      </c>
      <c r="V65" s="46">
        <f>IFERROR(IF(INDEX(Meccsek!$N$2:$N$201,MATCH(A65&amp;"-2",Meccsek!$T$2:$T$201,0))="Nyert",R65,IF(INDEX(Meccsek!$N$2:$N$201,MATCH(A65&amp;"-2",Meccsek!$T$2:$T$201,0))="Törölve",1,0)),0)</f>
        <v>0</v>
      </c>
      <c r="W65" s="46">
        <f>IFERROR(IF(INDEX(Meccsek!$N$2:$N$201,MATCH(A65&amp;"-3",Meccsek!$T$2:$T$201,0))="Nyert",S65,IF(INDEX(Meccsek!$N$2:$N$201,MATCH(A65&amp;"-3",Meccsek!$T$2:$T$201,0))="Törölve",1,0)),0)</f>
        <v>0</v>
      </c>
      <c r="X65" s="46">
        <f>IFERROR(IF(INDEX(Meccsek!$N$2:$N$201,MATCH(A65&amp;"-4",Meccsek!$T$2:$T$201,0))="Nyert",T65,IF(INDEX(Meccsek!$N$2:$N$201,MATCH(A65&amp;"-4",Meccsek!$T$2:$T$201,0))="Törölve",1,0)),0)</f>
        <v>0</v>
      </c>
    </row>
    <row r="66" spans="1:24" ht="15" customHeight="1" x14ac:dyDescent="0.25">
      <c r="A66" s="36"/>
      <c r="B66" s="52" t="str">
        <f>IFERROR(INDEX(Meccsek!$B$2:$B$201,MATCH(A66&amp;"-1",Meccsek!$T$2:$T$201,0)),"")</f>
        <v/>
      </c>
      <c r="C66" s="36"/>
      <c r="D66" s="53" t="str">
        <f>IF(A66="","",COUNTIF(Meccsek!$A$2:$A$201,A66))</f>
        <v/>
      </c>
      <c r="E66" s="53" t="str">
        <f t="shared" ref="E66:E97" si="14">IF(OR(A66="",C66=""),"",IF(C66="Egyes kötés",D66,IF(C66="2-es kötés",2,IF(C66="2/3 kombináció",3,IF(C66="3-as kötés",3,IF(C66="Trixie",3,IF(C66="Patent",3,IF(C66="2/4 kombináció",4,IF(C66="3/4 kombináció",4,IF(C66="4-es kötés",4,IF(C66="Yankee",4,IF(C66="Lucky15",4,0))))))))))))</f>
        <v/>
      </c>
      <c r="F66" s="54" t="str">
        <f t="shared" ref="F66:F97" si="15">IF(A66="","",IF(C66="",IF(D66=1,"1 láb → Egyes kötés",IF(D66=2,"2 láb → Egyes, 2-es kötés",IF(D66=3,"3 láb → Egyes, 2/3, 3-as kötés, Trixie, Patent",IF(D66=4,"4 láb → Egyes, 2/4, 3/4, 4-es kötés, Yankee, Lucky15",IF(D66=0,"Vidd fel a lábakat a Meccsek lapon","5+ láb: egyéni kezelés"))))),IF(C66="Egyes kötés",IF(D66&gt;=1,"✓ OK ("&amp;D66&amp;" egyes)","⚠ nincs láb"),IF(D66&lt;E66,"⚠ Kevés láb ("&amp;D66&amp;"/"&amp;E66&amp;")",IF(D66&gt;E66,"⚠ Sok láb ("&amp;D66&amp;"/"&amp;E66&amp;")","✓ OK")))))</f>
        <v/>
      </c>
      <c r="G66" s="53" t="str">
        <f t="shared" ref="G66:G101" si="16">IF(OR(A66="",C66=""),"",IF(C66="Egyes kötés",D66,IF(C66="2-es kötés",1,IF(C66="2/3 kombináció",3,IF(C66="3-as kötés",1,IF(C66="Trixie",4,IF(C66="Patent",7,IF(C66="2/4 kombináció",6,IF(C66="3/4 kombináció",4,IF(C66="4-es kötés",1,IF(C66="Yankee",11,IF(C66="Lucky15",15,0))))))))))))</f>
        <v/>
      </c>
      <c r="H66" s="56"/>
      <c r="I66" s="28" t="str">
        <f t="shared" ref="I66:I97" si="17">IFERROR(IF(OR(G66="",G66=0,H66=""),"",G66*H66),"")</f>
        <v/>
      </c>
      <c r="J66" s="53" t="str">
        <f>IF(A66="","",COUNTIFS(Meccsek!$A$2:$A$201,A66,Meccsek!$N$2:$N$201,"Nyert"))</f>
        <v/>
      </c>
      <c r="K66" s="28" t="str">
        <f t="shared" ref="K66:K101" si="18">IFERROR(IF(OR(C66="",H66=""),"",IF(C66="Egyes kötés",H66*(Q66+R66+S66+T66),IF(C66="2-es kötés",H66*(Q66*R66),IF(C66="2/3 kombináció",H66*(Q66*R66+Q66*S66+R66*S66),IF(C66="3-as kötés",H66*(Q66*R66*S66),IF(C66="Trixie",H66*(Q66*R66+Q66*S66+R66*S66+Q66*R66*S66),IF(C66="Patent",H66*(Q66+R66+S66+Q66*R66+Q66*S66+R66*S66+Q66*R66*S66),IF(C66="2/4 kombináció",H66*(Q66*R66+Q66*S66+Q66*T66+R66*S66+R66*T66+S66*T66),IF(C66="3/4 kombináció",H66*(Q66*R66*S66+Q66*R66*T66+Q66*S66*T66+R66*S66*T66),IF(C66="4-es kötés",H66*(Q66*R66*S66*T66),IF(C66="Yankee",H66*(Q66*R66+Q66*S66+Q66*T66+R66*S66+R66*T66+S66*T66+Q66*R66*S66+Q66*R66*T66+Q66*S66*T66+R66*S66*T66+Q66*R66*S66*T66),IF(C66="Lucky15",H66*(Q66+R66+S66+T66+Q66*R66+Q66*S66+Q66*T66+R66*S66+R66*T66+S66*T66+Q66*R66*S66+Q66*R66*T66+Q66*S66*T66+R66*S66*T66+Q66*R66*S66*T66),0)))))))))))),"")</f>
        <v/>
      </c>
      <c r="L66" s="28" t="str">
        <f t="shared" ref="L66:L101" si="19">IFERROR(IF(OR(C66="",H66=""),"",IF(C66="Egyes kötés",H66*(U66+V66+W66+X66),IF(C66="2-es kötés",H66*(U66*V66),IF(C66="2/3 kombináció",H66*(U66*V66+U66*W66+V66*W66),IF(C66="3-as kötés",H66*(U66*V66*W66),IF(C66="Trixie",H66*(U66*V66+U66*W66+V66*W66+U66*V66*W66),IF(C66="Patent",H66*(U66+V66+W66+U66*V66+U66*W66+V66*W66+U66*V66*W66),IF(C66="2/4 kombináció",H66*(U66*V66+U66*W66+U66*X66+V66*W66+V66*X66+W66*X66),IF(C66="3/4 kombináció",H66*(U66*V66*W66+U66*V66*X66+U66*W66*X66+V66*W66*X66),IF(C66="4-es kötés",H66*(U66*V66*W66*X66),IF(C66="Yankee",H66*(U66*V66+U66*W66+U66*X66+V66*W66+V66*X66+W66*X66+U66*V66*W66+U66*V66*X66+U66*W66*X66+V66*W66*X66+U66*V66*W66*X66),IF(C66="Lucky15",H66*(U66+V66+W66+X66+U66*V66+U66*W66+U66*X66+V66*W66+V66*X66+W66*X66+U66*V66*W66+U66*V66*X66+U66*W66*X66+V66*W66*X66+U66*V66*W66*X66),0)))))))))))),"")</f>
        <v/>
      </c>
      <c r="M66" s="28" t="str">
        <f t="shared" ref="M66:M97" si="20">IFERROR(IF(L66="","",L66-I66),"")</f>
        <v/>
      </c>
      <c r="N66" s="28" t="str">
        <f>IFERROR(IF(M66="","",IF(N65="",Beállítások!$C$4,N65)+M66),"")</f>
        <v/>
      </c>
      <c r="Q66" s="46">
        <f>IFERROR(INDEX(Meccsek!$L$2:$L$201,MATCH(A66&amp;"-1",Meccsek!$T$2:$T$201,0)),0)</f>
        <v>0</v>
      </c>
      <c r="R66" s="46">
        <f>IFERROR(INDEX(Meccsek!$L$2:$L$201,MATCH(A66&amp;"-2",Meccsek!$T$2:$T$201,0)),0)</f>
        <v>0</v>
      </c>
      <c r="S66" s="46">
        <f>IFERROR(INDEX(Meccsek!$L$2:$L$201,MATCH(A66&amp;"-3",Meccsek!$T$2:$T$201,0)),0)</f>
        <v>0</v>
      </c>
      <c r="T66" s="46">
        <f>IFERROR(INDEX(Meccsek!$L$2:$L$201,MATCH(A66&amp;"-4",Meccsek!$T$2:$T$201,0)),0)</f>
        <v>0</v>
      </c>
      <c r="U66" s="46">
        <f>IFERROR(IF(INDEX(Meccsek!$N$2:$N$201,MATCH(A66&amp;"-1",Meccsek!$T$2:$T$201,0))="Nyert",Q66,IF(INDEX(Meccsek!$N$2:$N$201,MATCH(A66&amp;"-1",Meccsek!$T$2:$T$201,0))="Törölve",1,0)),0)</f>
        <v>0</v>
      </c>
      <c r="V66" s="46">
        <f>IFERROR(IF(INDEX(Meccsek!$N$2:$N$201,MATCH(A66&amp;"-2",Meccsek!$T$2:$T$201,0))="Nyert",R66,IF(INDEX(Meccsek!$N$2:$N$201,MATCH(A66&amp;"-2",Meccsek!$T$2:$T$201,0))="Törölve",1,0)),0)</f>
        <v>0</v>
      </c>
      <c r="W66" s="46">
        <f>IFERROR(IF(INDEX(Meccsek!$N$2:$N$201,MATCH(A66&amp;"-3",Meccsek!$T$2:$T$201,0))="Nyert",S66,IF(INDEX(Meccsek!$N$2:$N$201,MATCH(A66&amp;"-3",Meccsek!$T$2:$T$201,0))="Törölve",1,0)),0)</f>
        <v>0</v>
      </c>
      <c r="X66" s="46">
        <f>IFERROR(IF(INDEX(Meccsek!$N$2:$N$201,MATCH(A66&amp;"-4",Meccsek!$T$2:$T$201,0))="Nyert",T66,IF(INDEX(Meccsek!$N$2:$N$201,MATCH(A66&amp;"-4",Meccsek!$T$2:$T$201,0))="Törölve",1,0)),0)</f>
        <v>0</v>
      </c>
    </row>
    <row r="67" spans="1:24" ht="15" customHeight="1" x14ac:dyDescent="0.25">
      <c r="A67" s="30"/>
      <c r="B67" s="48" t="str">
        <f>IFERROR(INDEX(Meccsek!$B$2:$B$201,MATCH(A67&amp;"-1",Meccsek!$T$2:$T$201,0)),"")</f>
        <v/>
      </c>
      <c r="C67" s="30"/>
      <c r="D67" s="49" t="str">
        <f>IF(A67="","",COUNTIF(Meccsek!$A$2:$A$201,A67))</f>
        <v/>
      </c>
      <c r="E67" s="49" t="str">
        <f t="shared" si="14"/>
        <v/>
      </c>
      <c r="F67" s="50" t="str">
        <f t="shared" si="15"/>
        <v/>
      </c>
      <c r="G67" s="49" t="str">
        <f t="shared" si="16"/>
        <v/>
      </c>
      <c r="H67" s="55"/>
      <c r="I67" s="35" t="str">
        <f t="shared" si="17"/>
        <v/>
      </c>
      <c r="J67" s="49" t="str">
        <f>IF(A67="","",COUNTIFS(Meccsek!$A$2:$A$201,A67,Meccsek!$N$2:$N$201,"Nyert"))</f>
        <v/>
      </c>
      <c r="K67" s="35" t="str">
        <f t="shared" si="18"/>
        <v/>
      </c>
      <c r="L67" s="35" t="str">
        <f t="shared" si="19"/>
        <v/>
      </c>
      <c r="M67" s="35" t="str">
        <f t="shared" si="20"/>
        <v/>
      </c>
      <c r="N67" s="35" t="str">
        <f>IFERROR(IF(M67="","",IF(N66="",Beállítások!$C$4,N66)+M67),"")</f>
        <v/>
      </c>
      <c r="Q67" s="46">
        <f>IFERROR(INDEX(Meccsek!$L$2:$L$201,MATCH(A67&amp;"-1",Meccsek!$T$2:$T$201,0)),0)</f>
        <v>0</v>
      </c>
      <c r="R67" s="46">
        <f>IFERROR(INDEX(Meccsek!$L$2:$L$201,MATCH(A67&amp;"-2",Meccsek!$T$2:$T$201,0)),0)</f>
        <v>0</v>
      </c>
      <c r="S67" s="46">
        <f>IFERROR(INDEX(Meccsek!$L$2:$L$201,MATCH(A67&amp;"-3",Meccsek!$T$2:$T$201,0)),0)</f>
        <v>0</v>
      </c>
      <c r="T67" s="46">
        <f>IFERROR(INDEX(Meccsek!$L$2:$L$201,MATCH(A67&amp;"-4",Meccsek!$T$2:$T$201,0)),0)</f>
        <v>0</v>
      </c>
      <c r="U67" s="46">
        <f>IFERROR(IF(INDEX(Meccsek!$N$2:$N$201,MATCH(A67&amp;"-1",Meccsek!$T$2:$T$201,0))="Nyert",Q67,IF(INDEX(Meccsek!$N$2:$N$201,MATCH(A67&amp;"-1",Meccsek!$T$2:$T$201,0))="Törölve",1,0)),0)</f>
        <v>0</v>
      </c>
      <c r="V67" s="46">
        <f>IFERROR(IF(INDEX(Meccsek!$N$2:$N$201,MATCH(A67&amp;"-2",Meccsek!$T$2:$T$201,0))="Nyert",R67,IF(INDEX(Meccsek!$N$2:$N$201,MATCH(A67&amp;"-2",Meccsek!$T$2:$T$201,0))="Törölve",1,0)),0)</f>
        <v>0</v>
      </c>
      <c r="W67" s="46">
        <f>IFERROR(IF(INDEX(Meccsek!$N$2:$N$201,MATCH(A67&amp;"-3",Meccsek!$T$2:$T$201,0))="Nyert",S67,IF(INDEX(Meccsek!$N$2:$N$201,MATCH(A67&amp;"-3",Meccsek!$T$2:$T$201,0))="Törölve",1,0)),0)</f>
        <v>0</v>
      </c>
      <c r="X67" s="46">
        <f>IFERROR(IF(INDEX(Meccsek!$N$2:$N$201,MATCH(A67&amp;"-4",Meccsek!$T$2:$T$201,0))="Nyert",T67,IF(INDEX(Meccsek!$N$2:$N$201,MATCH(A67&amp;"-4",Meccsek!$T$2:$T$201,0))="Törölve",1,0)),0)</f>
        <v>0</v>
      </c>
    </row>
    <row r="68" spans="1:24" ht="15" customHeight="1" x14ac:dyDescent="0.25">
      <c r="A68" s="36"/>
      <c r="B68" s="52" t="str">
        <f>IFERROR(INDEX(Meccsek!$B$2:$B$201,MATCH(A68&amp;"-1",Meccsek!$T$2:$T$201,0)),"")</f>
        <v/>
      </c>
      <c r="C68" s="36"/>
      <c r="D68" s="53" t="str">
        <f>IF(A68="","",COUNTIF(Meccsek!$A$2:$A$201,A68))</f>
        <v/>
      </c>
      <c r="E68" s="53" t="str">
        <f t="shared" si="14"/>
        <v/>
      </c>
      <c r="F68" s="54" t="str">
        <f t="shared" si="15"/>
        <v/>
      </c>
      <c r="G68" s="53" t="str">
        <f t="shared" si="16"/>
        <v/>
      </c>
      <c r="H68" s="56"/>
      <c r="I68" s="28" t="str">
        <f t="shared" si="17"/>
        <v/>
      </c>
      <c r="J68" s="53" t="str">
        <f>IF(A68="","",COUNTIFS(Meccsek!$A$2:$A$201,A68,Meccsek!$N$2:$N$201,"Nyert"))</f>
        <v/>
      </c>
      <c r="K68" s="28" t="str">
        <f t="shared" si="18"/>
        <v/>
      </c>
      <c r="L68" s="28" t="str">
        <f t="shared" si="19"/>
        <v/>
      </c>
      <c r="M68" s="28" t="str">
        <f t="shared" si="20"/>
        <v/>
      </c>
      <c r="N68" s="28" t="str">
        <f>IFERROR(IF(M68="","",IF(N67="",Beállítások!$C$4,N67)+M68),"")</f>
        <v/>
      </c>
      <c r="Q68" s="46">
        <f>IFERROR(INDEX(Meccsek!$L$2:$L$201,MATCH(A68&amp;"-1",Meccsek!$T$2:$T$201,0)),0)</f>
        <v>0</v>
      </c>
      <c r="R68" s="46">
        <f>IFERROR(INDEX(Meccsek!$L$2:$L$201,MATCH(A68&amp;"-2",Meccsek!$T$2:$T$201,0)),0)</f>
        <v>0</v>
      </c>
      <c r="S68" s="46">
        <f>IFERROR(INDEX(Meccsek!$L$2:$L$201,MATCH(A68&amp;"-3",Meccsek!$T$2:$T$201,0)),0)</f>
        <v>0</v>
      </c>
      <c r="T68" s="46">
        <f>IFERROR(INDEX(Meccsek!$L$2:$L$201,MATCH(A68&amp;"-4",Meccsek!$T$2:$T$201,0)),0)</f>
        <v>0</v>
      </c>
      <c r="U68" s="46">
        <f>IFERROR(IF(INDEX(Meccsek!$N$2:$N$201,MATCH(A68&amp;"-1",Meccsek!$T$2:$T$201,0))="Nyert",Q68,IF(INDEX(Meccsek!$N$2:$N$201,MATCH(A68&amp;"-1",Meccsek!$T$2:$T$201,0))="Törölve",1,0)),0)</f>
        <v>0</v>
      </c>
      <c r="V68" s="46">
        <f>IFERROR(IF(INDEX(Meccsek!$N$2:$N$201,MATCH(A68&amp;"-2",Meccsek!$T$2:$T$201,0))="Nyert",R68,IF(INDEX(Meccsek!$N$2:$N$201,MATCH(A68&amp;"-2",Meccsek!$T$2:$T$201,0))="Törölve",1,0)),0)</f>
        <v>0</v>
      </c>
      <c r="W68" s="46">
        <f>IFERROR(IF(INDEX(Meccsek!$N$2:$N$201,MATCH(A68&amp;"-3",Meccsek!$T$2:$T$201,0))="Nyert",S68,IF(INDEX(Meccsek!$N$2:$N$201,MATCH(A68&amp;"-3",Meccsek!$T$2:$T$201,0))="Törölve",1,0)),0)</f>
        <v>0</v>
      </c>
      <c r="X68" s="46">
        <f>IFERROR(IF(INDEX(Meccsek!$N$2:$N$201,MATCH(A68&amp;"-4",Meccsek!$T$2:$T$201,0))="Nyert",T68,IF(INDEX(Meccsek!$N$2:$N$201,MATCH(A68&amp;"-4",Meccsek!$T$2:$T$201,0))="Törölve",1,0)),0)</f>
        <v>0</v>
      </c>
    </row>
    <row r="69" spans="1:24" ht="15" customHeight="1" x14ac:dyDescent="0.25">
      <c r="A69" s="30"/>
      <c r="B69" s="48" t="str">
        <f>IFERROR(INDEX(Meccsek!$B$2:$B$201,MATCH(A69&amp;"-1",Meccsek!$T$2:$T$201,0)),"")</f>
        <v/>
      </c>
      <c r="C69" s="30"/>
      <c r="D69" s="49" t="str">
        <f>IF(A69="","",COUNTIF(Meccsek!$A$2:$A$201,A69))</f>
        <v/>
      </c>
      <c r="E69" s="49" t="str">
        <f t="shared" si="14"/>
        <v/>
      </c>
      <c r="F69" s="50" t="str">
        <f t="shared" si="15"/>
        <v/>
      </c>
      <c r="G69" s="49" t="str">
        <f t="shared" si="16"/>
        <v/>
      </c>
      <c r="H69" s="55"/>
      <c r="I69" s="35" t="str">
        <f t="shared" si="17"/>
        <v/>
      </c>
      <c r="J69" s="49" t="str">
        <f>IF(A69="","",COUNTIFS(Meccsek!$A$2:$A$201,A69,Meccsek!$N$2:$N$201,"Nyert"))</f>
        <v/>
      </c>
      <c r="K69" s="35" t="str">
        <f t="shared" si="18"/>
        <v/>
      </c>
      <c r="L69" s="35" t="str">
        <f t="shared" si="19"/>
        <v/>
      </c>
      <c r="M69" s="35" t="str">
        <f t="shared" si="20"/>
        <v/>
      </c>
      <c r="N69" s="35" t="str">
        <f>IFERROR(IF(M69="","",IF(N68="",Beállítások!$C$4,N68)+M69),"")</f>
        <v/>
      </c>
      <c r="Q69" s="46">
        <f>IFERROR(INDEX(Meccsek!$L$2:$L$201,MATCH(A69&amp;"-1",Meccsek!$T$2:$T$201,0)),0)</f>
        <v>0</v>
      </c>
      <c r="R69" s="46">
        <f>IFERROR(INDEX(Meccsek!$L$2:$L$201,MATCH(A69&amp;"-2",Meccsek!$T$2:$T$201,0)),0)</f>
        <v>0</v>
      </c>
      <c r="S69" s="46">
        <f>IFERROR(INDEX(Meccsek!$L$2:$L$201,MATCH(A69&amp;"-3",Meccsek!$T$2:$T$201,0)),0)</f>
        <v>0</v>
      </c>
      <c r="T69" s="46">
        <f>IFERROR(INDEX(Meccsek!$L$2:$L$201,MATCH(A69&amp;"-4",Meccsek!$T$2:$T$201,0)),0)</f>
        <v>0</v>
      </c>
      <c r="U69" s="46">
        <f>IFERROR(IF(INDEX(Meccsek!$N$2:$N$201,MATCH(A69&amp;"-1",Meccsek!$T$2:$T$201,0))="Nyert",Q69,IF(INDEX(Meccsek!$N$2:$N$201,MATCH(A69&amp;"-1",Meccsek!$T$2:$T$201,0))="Törölve",1,0)),0)</f>
        <v>0</v>
      </c>
      <c r="V69" s="46">
        <f>IFERROR(IF(INDEX(Meccsek!$N$2:$N$201,MATCH(A69&amp;"-2",Meccsek!$T$2:$T$201,0))="Nyert",R69,IF(INDEX(Meccsek!$N$2:$N$201,MATCH(A69&amp;"-2",Meccsek!$T$2:$T$201,0))="Törölve",1,0)),0)</f>
        <v>0</v>
      </c>
      <c r="W69" s="46">
        <f>IFERROR(IF(INDEX(Meccsek!$N$2:$N$201,MATCH(A69&amp;"-3",Meccsek!$T$2:$T$201,0))="Nyert",S69,IF(INDEX(Meccsek!$N$2:$N$201,MATCH(A69&amp;"-3",Meccsek!$T$2:$T$201,0))="Törölve",1,0)),0)</f>
        <v>0</v>
      </c>
      <c r="X69" s="46">
        <f>IFERROR(IF(INDEX(Meccsek!$N$2:$N$201,MATCH(A69&amp;"-4",Meccsek!$T$2:$T$201,0))="Nyert",T69,IF(INDEX(Meccsek!$N$2:$N$201,MATCH(A69&amp;"-4",Meccsek!$T$2:$T$201,0))="Törölve",1,0)),0)</f>
        <v>0</v>
      </c>
    </row>
    <row r="70" spans="1:24" ht="15" customHeight="1" x14ac:dyDescent="0.25">
      <c r="A70" s="36"/>
      <c r="B70" s="52" t="str">
        <f>IFERROR(INDEX(Meccsek!$B$2:$B$201,MATCH(A70&amp;"-1",Meccsek!$T$2:$T$201,0)),"")</f>
        <v/>
      </c>
      <c r="C70" s="36"/>
      <c r="D70" s="53" t="str">
        <f>IF(A70="","",COUNTIF(Meccsek!$A$2:$A$201,A70))</f>
        <v/>
      </c>
      <c r="E70" s="53" t="str">
        <f t="shared" si="14"/>
        <v/>
      </c>
      <c r="F70" s="54" t="str">
        <f t="shared" si="15"/>
        <v/>
      </c>
      <c r="G70" s="53" t="str">
        <f t="shared" si="16"/>
        <v/>
      </c>
      <c r="H70" s="56"/>
      <c r="I70" s="28" t="str">
        <f t="shared" si="17"/>
        <v/>
      </c>
      <c r="J70" s="53" t="str">
        <f>IF(A70="","",COUNTIFS(Meccsek!$A$2:$A$201,A70,Meccsek!$N$2:$N$201,"Nyert"))</f>
        <v/>
      </c>
      <c r="K70" s="28" t="str">
        <f t="shared" si="18"/>
        <v/>
      </c>
      <c r="L70" s="28" t="str">
        <f t="shared" si="19"/>
        <v/>
      </c>
      <c r="M70" s="28" t="str">
        <f t="shared" si="20"/>
        <v/>
      </c>
      <c r="N70" s="28" t="str">
        <f>IFERROR(IF(M70="","",IF(N69="",Beállítások!$C$4,N69)+M70),"")</f>
        <v/>
      </c>
      <c r="Q70" s="46">
        <f>IFERROR(INDEX(Meccsek!$L$2:$L$201,MATCH(A70&amp;"-1",Meccsek!$T$2:$T$201,0)),0)</f>
        <v>0</v>
      </c>
      <c r="R70" s="46">
        <f>IFERROR(INDEX(Meccsek!$L$2:$L$201,MATCH(A70&amp;"-2",Meccsek!$T$2:$T$201,0)),0)</f>
        <v>0</v>
      </c>
      <c r="S70" s="46">
        <f>IFERROR(INDEX(Meccsek!$L$2:$L$201,MATCH(A70&amp;"-3",Meccsek!$T$2:$T$201,0)),0)</f>
        <v>0</v>
      </c>
      <c r="T70" s="46">
        <f>IFERROR(INDEX(Meccsek!$L$2:$L$201,MATCH(A70&amp;"-4",Meccsek!$T$2:$T$201,0)),0)</f>
        <v>0</v>
      </c>
      <c r="U70" s="46">
        <f>IFERROR(IF(INDEX(Meccsek!$N$2:$N$201,MATCH(A70&amp;"-1",Meccsek!$T$2:$T$201,0))="Nyert",Q70,IF(INDEX(Meccsek!$N$2:$N$201,MATCH(A70&amp;"-1",Meccsek!$T$2:$T$201,0))="Törölve",1,0)),0)</f>
        <v>0</v>
      </c>
      <c r="V70" s="46">
        <f>IFERROR(IF(INDEX(Meccsek!$N$2:$N$201,MATCH(A70&amp;"-2",Meccsek!$T$2:$T$201,0))="Nyert",R70,IF(INDEX(Meccsek!$N$2:$N$201,MATCH(A70&amp;"-2",Meccsek!$T$2:$T$201,0))="Törölve",1,0)),0)</f>
        <v>0</v>
      </c>
      <c r="W70" s="46">
        <f>IFERROR(IF(INDEX(Meccsek!$N$2:$N$201,MATCH(A70&amp;"-3",Meccsek!$T$2:$T$201,0))="Nyert",S70,IF(INDEX(Meccsek!$N$2:$N$201,MATCH(A70&amp;"-3",Meccsek!$T$2:$T$201,0))="Törölve",1,0)),0)</f>
        <v>0</v>
      </c>
      <c r="X70" s="46">
        <f>IFERROR(IF(INDEX(Meccsek!$N$2:$N$201,MATCH(A70&amp;"-4",Meccsek!$T$2:$T$201,0))="Nyert",T70,IF(INDEX(Meccsek!$N$2:$N$201,MATCH(A70&amp;"-4",Meccsek!$T$2:$T$201,0))="Törölve",1,0)),0)</f>
        <v>0</v>
      </c>
    </row>
    <row r="71" spans="1:24" ht="15" customHeight="1" x14ac:dyDescent="0.25">
      <c r="A71" s="30"/>
      <c r="B71" s="48" t="str">
        <f>IFERROR(INDEX(Meccsek!$B$2:$B$201,MATCH(A71&amp;"-1",Meccsek!$T$2:$T$201,0)),"")</f>
        <v/>
      </c>
      <c r="C71" s="30"/>
      <c r="D71" s="49" t="str">
        <f>IF(A71="","",COUNTIF(Meccsek!$A$2:$A$201,A71))</f>
        <v/>
      </c>
      <c r="E71" s="49" t="str">
        <f t="shared" si="14"/>
        <v/>
      </c>
      <c r="F71" s="50" t="str">
        <f t="shared" si="15"/>
        <v/>
      </c>
      <c r="G71" s="49" t="str">
        <f t="shared" si="16"/>
        <v/>
      </c>
      <c r="H71" s="55"/>
      <c r="I71" s="35" t="str">
        <f t="shared" si="17"/>
        <v/>
      </c>
      <c r="J71" s="49" t="str">
        <f>IF(A71="","",COUNTIFS(Meccsek!$A$2:$A$201,A71,Meccsek!$N$2:$N$201,"Nyert"))</f>
        <v/>
      </c>
      <c r="K71" s="35" t="str">
        <f t="shared" si="18"/>
        <v/>
      </c>
      <c r="L71" s="35" t="str">
        <f t="shared" si="19"/>
        <v/>
      </c>
      <c r="M71" s="35" t="str">
        <f t="shared" si="20"/>
        <v/>
      </c>
      <c r="N71" s="35" t="str">
        <f>IFERROR(IF(M71="","",IF(N70="",Beállítások!$C$4,N70)+M71),"")</f>
        <v/>
      </c>
      <c r="Q71" s="46">
        <f>IFERROR(INDEX(Meccsek!$L$2:$L$201,MATCH(A71&amp;"-1",Meccsek!$T$2:$T$201,0)),0)</f>
        <v>0</v>
      </c>
      <c r="R71" s="46">
        <f>IFERROR(INDEX(Meccsek!$L$2:$L$201,MATCH(A71&amp;"-2",Meccsek!$T$2:$T$201,0)),0)</f>
        <v>0</v>
      </c>
      <c r="S71" s="46">
        <f>IFERROR(INDEX(Meccsek!$L$2:$L$201,MATCH(A71&amp;"-3",Meccsek!$T$2:$T$201,0)),0)</f>
        <v>0</v>
      </c>
      <c r="T71" s="46">
        <f>IFERROR(INDEX(Meccsek!$L$2:$L$201,MATCH(A71&amp;"-4",Meccsek!$T$2:$T$201,0)),0)</f>
        <v>0</v>
      </c>
      <c r="U71" s="46">
        <f>IFERROR(IF(INDEX(Meccsek!$N$2:$N$201,MATCH(A71&amp;"-1",Meccsek!$T$2:$T$201,0))="Nyert",Q71,IF(INDEX(Meccsek!$N$2:$N$201,MATCH(A71&amp;"-1",Meccsek!$T$2:$T$201,0))="Törölve",1,0)),0)</f>
        <v>0</v>
      </c>
      <c r="V71" s="46">
        <f>IFERROR(IF(INDEX(Meccsek!$N$2:$N$201,MATCH(A71&amp;"-2",Meccsek!$T$2:$T$201,0))="Nyert",R71,IF(INDEX(Meccsek!$N$2:$N$201,MATCH(A71&amp;"-2",Meccsek!$T$2:$T$201,0))="Törölve",1,0)),0)</f>
        <v>0</v>
      </c>
      <c r="W71" s="46">
        <f>IFERROR(IF(INDEX(Meccsek!$N$2:$N$201,MATCH(A71&amp;"-3",Meccsek!$T$2:$T$201,0))="Nyert",S71,IF(INDEX(Meccsek!$N$2:$N$201,MATCH(A71&amp;"-3",Meccsek!$T$2:$T$201,0))="Törölve",1,0)),0)</f>
        <v>0</v>
      </c>
      <c r="X71" s="46">
        <f>IFERROR(IF(INDEX(Meccsek!$N$2:$N$201,MATCH(A71&amp;"-4",Meccsek!$T$2:$T$201,0))="Nyert",T71,IF(INDEX(Meccsek!$N$2:$N$201,MATCH(A71&amp;"-4",Meccsek!$T$2:$T$201,0))="Törölve",1,0)),0)</f>
        <v>0</v>
      </c>
    </row>
    <row r="72" spans="1:24" ht="15" customHeight="1" x14ac:dyDescent="0.25">
      <c r="A72" s="36"/>
      <c r="B72" s="52" t="str">
        <f>IFERROR(INDEX(Meccsek!$B$2:$B$201,MATCH(A72&amp;"-1",Meccsek!$T$2:$T$201,0)),"")</f>
        <v/>
      </c>
      <c r="C72" s="36"/>
      <c r="D72" s="53" t="str">
        <f>IF(A72="","",COUNTIF(Meccsek!$A$2:$A$201,A72))</f>
        <v/>
      </c>
      <c r="E72" s="53" t="str">
        <f t="shared" si="14"/>
        <v/>
      </c>
      <c r="F72" s="54" t="str">
        <f t="shared" si="15"/>
        <v/>
      </c>
      <c r="G72" s="53" t="str">
        <f t="shared" si="16"/>
        <v/>
      </c>
      <c r="H72" s="56"/>
      <c r="I72" s="28" t="str">
        <f t="shared" si="17"/>
        <v/>
      </c>
      <c r="J72" s="53" t="str">
        <f>IF(A72="","",COUNTIFS(Meccsek!$A$2:$A$201,A72,Meccsek!$N$2:$N$201,"Nyert"))</f>
        <v/>
      </c>
      <c r="K72" s="28" t="str">
        <f t="shared" si="18"/>
        <v/>
      </c>
      <c r="L72" s="28" t="str">
        <f t="shared" si="19"/>
        <v/>
      </c>
      <c r="M72" s="28" t="str">
        <f t="shared" si="20"/>
        <v/>
      </c>
      <c r="N72" s="28" t="str">
        <f>IFERROR(IF(M72="","",IF(N71="",Beállítások!$C$4,N71)+M72),"")</f>
        <v/>
      </c>
      <c r="Q72" s="46">
        <f>IFERROR(INDEX(Meccsek!$L$2:$L$201,MATCH(A72&amp;"-1",Meccsek!$T$2:$T$201,0)),0)</f>
        <v>0</v>
      </c>
      <c r="R72" s="46">
        <f>IFERROR(INDEX(Meccsek!$L$2:$L$201,MATCH(A72&amp;"-2",Meccsek!$T$2:$T$201,0)),0)</f>
        <v>0</v>
      </c>
      <c r="S72" s="46">
        <f>IFERROR(INDEX(Meccsek!$L$2:$L$201,MATCH(A72&amp;"-3",Meccsek!$T$2:$T$201,0)),0)</f>
        <v>0</v>
      </c>
      <c r="T72" s="46">
        <f>IFERROR(INDEX(Meccsek!$L$2:$L$201,MATCH(A72&amp;"-4",Meccsek!$T$2:$T$201,0)),0)</f>
        <v>0</v>
      </c>
      <c r="U72" s="46">
        <f>IFERROR(IF(INDEX(Meccsek!$N$2:$N$201,MATCH(A72&amp;"-1",Meccsek!$T$2:$T$201,0))="Nyert",Q72,IF(INDEX(Meccsek!$N$2:$N$201,MATCH(A72&amp;"-1",Meccsek!$T$2:$T$201,0))="Törölve",1,0)),0)</f>
        <v>0</v>
      </c>
      <c r="V72" s="46">
        <f>IFERROR(IF(INDEX(Meccsek!$N$2:$N$201,MATCH(A72&amp;"-2",Meccsek!$T$2:$T$201,0))="Nyert",R72,IF(INDEX(Meccsek!$N$2:$N$201,MATCH(A72&amp;"-2",Meccsek!$T$2:$T$201,0))="Törölve",1,0)),0)</f>
        <v>0</v>
      </c>
      <c r="W72" s="46">
        <f>IFERROR(IF(INDEX(Meccsek!$N$2:$N$201,MATCH(A72&amp;"-3",Meccsek!$T$2:$T$201,0))="Nyert",S72,IF(INDEX(Meccsek!$N$2:$N$201,MATCH(A72&amp;"-3",Meccsek!$T$2:$T$201,0))="Törölve",1,0)),0)</f>
        <v>0</v>
      </c>
      <c r="X72" s="46">
        <f>IFERROR(IF(INDEX(Meccsek!$N$2:$N$201,MATCH(A72&amp;"-4",Meccsek!$T$2:$T$201,0))="Nyert",T72,IF(INDEX(Meccsek!$N$2:$N$201,MATCH(A72&amp;"-4",Meccsek!$T$2:$T$201,0))="Törölve",1,0)),0)</f>
        <v>0</v>
      </c>
    </row>
    <row r="73" spans="1:24" ht="15" customHeight="1" x14ac:dyDescent="0.25">
      <c r="A73" s="30"/>
      <c r="B73" s="48" t="str">
        <f>IFERROR(INDEX(Meccsek!$B$2:$B$201,MATCH(A73&amp;"-1",Meccsek!$T$2:$T$201,0)),"")</f>
        <v/>
      </c>
      <c r="C73" s="30"/>
      <c r="D73" s="49" t="str">
        <f>IF(A73="","",COUNTIF(Meccsek!$A$2:$A$201,A73))</f>
        <v/>
      </c>
      <c r="E73" s="49" t="str">
        <f t="shared" si="14"/>
        <v/>
      </c>
      <c r="F73" s="50" t="str">
        <f t="shared" si="15"/>
        <v/>
      </c>
      <c r="G73" s="49" t="str">
        <f t="shared" si="16"/>
        <v/>
      </c>
      <c r="H73" s="55"/>
      <c r="I73" s="35" t="str">
        <f t="shared" si="17"/>
        <v/>
      </c>
      <c r="J73" s="49" t="str">
        <f>IF(A73="","",COUNTIFS(Meccsek!$A$2:$A$201,A73,Meccsek!$N$2:$N$201,"Nyert"))</f>
        <v/>
      </c>
      <c r="K73" s="35" t="str">
        <f t="shared" si="18"/>
        <v/>
      </c>
      <c r="L73" s="35" t="str">
        <f t="shared" si="19"/>
        <v/>
      </c>
      <c r="M73" s="35" t="str">
        <f t="shared" si="20"/>
        <v/>
      </c>
      <c r="N73" s="35" t="str">
        <f>IFERROR(IF(M73="","",IF(N72="",Beállítások!$C$4,N72)+M73),"")</f>
        <v/>
      </c>
      <c r="Q73" s="46">
        <f>IFERROR(INDEX(Meccsek!$L$2:$L$201,MATCH(A73&amp;"-1",Meccsek!$T$2:$T$201,0)),0)</f>
        <v>0</v>
      </c>
      <c r="R73" s="46">
        <f>IFERROR(INDEX(Meccsek!$L$2:$L$201,MATCH(A73&amp;"-2",Meccsek!$T$2:$T$201,0)),0)</f>
        <v>0</v>
      </c>
      <c r="S73" s="46">
        <f>IFERROR(INDEX(Meccsek!$L$2:$L$201,MATCH(A73&amp;"-3",Meccsek!$T$2:$T$201,0)),0)</f>
        <v>0</v>
      </c>
      <c r="T73" s="46">
        <f>IFERROR(INDEX(Meccsek!$L$2:$L$201,MATCH(A73&amp;"-4",Meccsek!$T$2:$T$201,0)),0)</f>
        <v>0</v>
      </c>
      <c r="U73" s="46">
        <f>IFERROR(IF(INDEX(Meccsek!$N$2:$N$201,MATCH(A73&amp;"-1",Meccsek!$T$2:$T$201,0))="Nyert",Q73,IF(INDEX(Meccsek!$N$2:$N$201,MATCH(A73&amp;"-1",Meccsek!$T$2:$T$201,0))="Törölve",1,0)),0)</f>
        <v>0</v>
      </c>
      <c r="V73" s="46">
        <f>IFERROR(IF(INDEX(Meccsek!$N$2:$N$201,MATCH(A73&amp;"-2",Meccsek!$T$2:$T$201,0))="Nyert",R73,IF(INDEX(Meccsek!$N$2:$N$201,MATCH(A73&amp;"-2",Meccsek!$T$2:$T$201,0))="Törölve",1,0)),0)</f>
        <v>0</v>
      </c>
      <c r="W73" s="46">
        <f>IFERROR(IF(INDEX(Meccsek!$N$2:$N$201,MATCH(A73&amp;"-3",Meccsek!$T$2:$T$201,0))="Nyert",S73,IF(INDEX(Meccsek!$N$2:$N$201,MATCH(A73&amp;"-3",Meccsek!$T$2:$T$201,0))="Törölve",1,0)),0)</f>
        <v>0</v>
      </c>
      <c r="X73" s="46">
        <f>IFERROR(IF(INDEX(Meccsek!$N$2:$N$201,MATCH(A73&amp;"-4",Meccsek!$T$2:$T$201,0))="Nyert",T73,IF(INDEX(Meccsek!$N$2:$N$201,MATCH(A73&amp;"-4",Meccsek!$T$2:$T$201,0))="Törölve",1,0)),0)</f>
        <v>0</v>
      </c>
    </row>
    <row r="74" spans="1:24" ht="15" customHeight="1" x14ac:dyDescent="0.25">
      <c r="A74" s="36"/>
      <c r="B74" s="52" t="str">
        <f>IFERROR(INDEX(Meccsek!$B$2:$B$201,MATCH(A74&amp;"-1",Meccsek!$T$2:$T$201,0)),"")</f>
        <v/>
      </c>
      <c r="C74" s="36"/>
      <c r="D74" s="53" t="str">
        <f>IF(A74="","",COUNTIF(Meccsek!$A$2:$A$201,A74))</f>
        <v/>
      </c>
      <c r="E74" s="53" t="str">
        <f t="shared" si="14"/>
        <v/>
      </c>
      <c r="F74" s="54" t="str">
        <f t="shared" si="15"/>
        <v/>
      </c>
      <c r="G74" s="53" t="str">
        <f t="shared" si="16"/>
        <v/>
      </c>
      <c r="H74" s="56"/>
      <c r="I74" s="28" t="str">
        <f t="shared" si="17"/>
        <v/>
      </c>
      <c r="J74" s="53" t="str">
        <f>IF(A74="","",COUNTIFS(Meccsek!$A$2:$A$201,A74,Meccsek!$N$2:$N$201,"Nyert"))</f>
        <v/>
      </c>
      <c r="K74" s="28" t="str">
        <f t="shared" si="18"/>
        <v/>
      </c>
      <c r="L74" s="28" t="str">
        <f t="shared" si="19"/>
        <v/>
      </c>
      <c r="M74" s="28" t="str">
        <f t="shared" si="20"/>
        <v/>
      </c>
      <c r="N74" s="28" t="str">
        <f>IFERROR(IF(M74="","",IF(N73="",Beállítások!$C$4,N73)+M74),"")</f>
        <v/>
      </c>
      <c r="Q74" s="46">
        <f>IFERROR(INDEX(Meccsek!$L$2:$L$201,MATCH(A74&amp;"-1",Meccsek!$T$2:$T$201,0)),0)</f>
        <v>0</v>
      </c>
      <c r="R74" s="46">
        <f>IFERROR(INDEX(Meccsek!$L$2:$L$201,MATCH(A74&amp;"-2",Meccsek!$T$2:$T$201,0)),0)</f>
        <v>0</v>
      </c>
      <c r="S74" s="46">
        <f>IFERROR(INDEX(Meccsek!$L$2:$L$201,MATCH(A74&amp;"-3",Meccsek!$T$2:$T$201,0)),0)</f>
        <v>0</v>
      </c>
      <c r="T74" s="46">
        <f>IFERROR(INDEX(Meccsek!$L$2:$L$201,MATCH(A74&amp;"-4",Meccsek!$T$2:$T$201,0)),0)</f>
        <v>0</v>
      </c>
      <c r="U74" s="46">
        <f>IFERROR(IF(INDEX(Meccsek!$N$2:$N$201,MATCH(A74&amp;"-1",Meccsek!$T$2:$T$201,0))="Nyert",Q74,IF(INDEX(Meccsek!$N$2:$N$201,MATCH(A74&amp;"-1",Meccsek!$T$2:$T$201,0))="Törölve",1,0)),0)</f>
        <v>0</v>
      </c>
      <c r="V74" s="46">
        <f>IFERROR(IF(INDEX(Meccsek!$N$2:$N$201,MATCH(A74&amp;"-2",Meccsek!$T$2:$T$201,0))="Nyert",R74,IF(INDEX(Meccsek!$N$2:$N$201,MATCH(A74&amp;"-2",Meccsek!$T$2:$T$201,0))="Törölve",1,0)),0)</f>
        <v>0</v>
      </c>
      <c r="W74" s="46">
        <f>IFERROR(IF(INDEX(Meccsek!$N$2:$N$201,MATCH(A74&amp;"-3",Meccsek!$T$2:$T$201,0))="Nyert",S74,IF(INDEX(Meccsek!$N$2:$N$201,MATCH(A74&amp;"-3",Meccsek!$T$2:$T$201,0))="Törölve",1,0)),0)</f>
        <v>0</v>
      </c>
      <c r="X74" s="46">
        <f>IFERROR(IF(INDEX(Meccsek!$N$2:$N$201,MATCH(A74&amp;"-4",Meccsek!$T$2:$T$201,0))="Nyert",T74,IF(INDEX(Meccsek!$N$2:$N$201,MATCH(A74&amp;"-4",Meccsek!$T$2:$T$201,0))="Törölve",1,0)),0)</f>
        <v>0</v>
      </c>
    </row>
    <row r="75" spans="1:24" ht="15" customHeight="1" x14ac:dyDescent="0.25">
      <c r="A75" s="30"/>
      <c r="B75" s="48" t="str">
        <f>IFERROR(INDEX(Meccsek!$B$2:$B$201,MATCH(A75&amp;"-1",Meccsek!$T$2:$T$201,0)),"")</f>
        <v/>
      </c>
      <c r="C75" s="30"/>
      <c r="D75" s="49" t="str">
        <f>IF(A75="","",COUNTIF(Meccsek!$A$2:$A$201,A75))</f>
        <v/>
      </c>
      <c r="E75" s="49" t="str">
        <f t="shared" si="14"/>
        <v/>
      </c>
      <c r="F75" s="50" t="str">
        <f t="shared" si="15"/>
        <v/>
      </c>
      <c r="G75" s="49" t="str">
        <f t="shared" si="16"/>
        <v/>
      </c>
      <c r="H75" s="55"/>
      <c r="I75" s="35" t="str">
        <f t="shared" si="17"/>
        <v/>
      </c>
      <c r="J75" s="49" t="str">
        <f>IF(A75="","",COUNTIFS(Meccsek!$A$2:$A$201,A75,Meccsek!$N$2:$N$201,"Nyert"))</f>
        <v/>
      </c>
      <c r="K75" s="35" t="str">
        <f t="shared" si="18"/>
        <v/>
      </c>
      <c r="L75" s="35" t="str">
        <f t="shared" si="19"/>
        <v/>
      </c>
      <c r="M75" s="35" t="str">
        <f t="shared" si="20"/>
        <v/>
      </c>
      <c r="N75" s="35" t="str">
        <f>IFERROR(IF(M75="","",IF(N74="",Beállítások!$C$4,N74)+M75),"")</f>
        <v/>
      </c>
      <c r="Q75" s="46">
        <f>IFERROR(INDEX(Meccsek!$L$2:$L$201,MATCH(A75&amp;"-1",Meccsek!$T$2:$T$201,0)),0)</f>
        <v>0</v>
      </c>
      <c r="R75" s="46">
        <f>IFERROR(INDEX(Meccsek!$L$2:$L$201,MATCH(A75&amp;"-2",Meccsek!$T$2:$T$201,0)),0)</f>
        <v>0</v>
      </c>
      <c r="S75" s="46">
        <f>IFERROR(INDEX(Meccsek!$L$2:$L$201,MATCH(A75&amp;"-3",Meccsek!$T$2:$T$201,0)),0)</f>
        <v>0</v>
      </c>
      <c r="T75" s="46">
        <f>IFERROR(INDEX(Meccsek!$L$2:$L$201,MATCH(A75&amp;"-4",Meccsek!$T$2:$T$201,0)),0)</f>
        <v>0</v>
      </c>
      <c r="U75" s="46">
        <f>IFERROR(IF(INDEX(Meccsek!$N$2:$N$201,MATCH(A75&amp;"-1",Meccsek!$T$2:$T$201,0))="Nyert",Q75,IF(INDEX(Meccsek!$N$2:$N$201,MATCH(A75&amp;"-1",Meccsek!$T$2:$T$201,0))="Törölve",1,0)),0)</f>
        <v>0</v>
      </c>
      <c r="V75" s="46">
        <f>IFERROR(IF(INDEX(Meccsek!$N$2:$N$201,MATCH(A75&amp;"-2",Meccsek!$T$2:$T$201,0))="Nyert",R75,IF(INDEX(Meccsek!$N$2:$N$201,MATCH(A75&amp;"-2",Meccsek!$T$2:$T$201,0))="Törölve",1,0)),0)</f>
        <v>0</v>
      </c>
      <c r="W75" s="46">
        <f>IFERROR(IF(INDEX(Meccsek!$N$2:$N$201,MATCH(A75&amp;"-3",Meccsek!$T$2:$T$201,0))="Nyert",S75,IF(INDEX(Meccsek!$N$2:$N$201,MATCH(A75&amp;"-3",Meccsek!$T$2:$T$201,0))="Törölve",1,0)),0)</f>
        <v>0</v>
      </c>
      <c r="X75" s="46">
        <f>IFERROR(IF(INDEX(Meccsek!$N$2:$N$201,MATCH(A75&amp;"-4",Meccsek!$T$2:$T$201,0))="Nyert",T75,IF(INDEX(Meccsek!$N$2:$N$201,MATCH(A75&amp;"-4",Meccsek!$T$2:$T$201,0))="Törölve",1,0)),0)</f>
        <v>0</v>
      </c>
    </row>
    <row r="76" spans="1:24" ht="15" customHeight="1" x14ac:dyDescent="0.25">
      <c r="A76" s="36"/>
      <c r="B76" s="52" t="str">
        <f>IFERROR(INDEX(Meccsek!$B$2:$B$201,MATCH(A76&amp;"-1",Meccsek!$T$2:$T$201,0)),"")</f>
        <v/>
      </c>
      <c r="C76" s="36"/>
      <c r="D76" s="53" t="str">
        <f>IF(A76="","",COUNTIF(Meccsek!$A$2:$A$201,A76))</f>
        <v/>
      </c>
      <c r="E76" s="53" t="str">
        <f t="shared" si="14"/>
        <v/>
      </c>
      <c r="F76" s="54" t="str">
        <f t="shared" si="15"/>
        <v/>
      </c>
      <c r="G76" s="53" t="str">
        <f t="shared" si="16"/>
        <v/>
      </c>
      <c r="H76" s="56"/>
      <c r="I76" s="28" t="str">
        <f t="shared" si="17"/>
        <v/>
      </c>
      <c r="J76" s="53" t="str">
        <f>IF(A76="","",COUNTIFS(Meccsek!$A$2:$A$201,A76,Meccsek!$N$2:$N$201,"Nyert"))</f>
        <v/>
      </c>
      <c r="K76" s="28" t="str">
        <f t="shared" si="18"/>
        <v/>
      </c>
      <c r="L76" s="28" t="str">
        <f t="shared" si="19"/>
        <v/>
      </c>
      <c r="M76" s="28" t="str">
        <f t="shared" si="20"/>
        <v/>
      </c>
      <c r="N76" s="28" t="str">
        <f>IFERROR(IF(M76="","",IF(N75="",Beállítások!$C$4,N75)+M76),"")</f>
        <v/>
      </c>
      <c r="Q76" s="46">
        <f>IFERROR(INDEX(Meccsek!$L$2:$L$201,MATCH(A76&amp;"-1",Meccsek!$T$2:$T$201,0)),0)</f>
        <v>0</v>
      </c>
      <c r="R76" s="46">
        <f>IFERROR(INDEX(Meccsek!$L$2:$L$201,MATCH(A76&amp;"-2",Meccsek!$T$2:$T$201,0)),0)</f>
        <v>0</v>
      </c>
      <c r="S76" s="46">
        <f>IFERROR(INDEX(Meccsek!$L$2:$L$201,MATCH(A76&amp;"-3",Meccsek!$T$2:$T$201,0)),0)</f>
        <v>0</v>
      </c>
      <c r="T76" s="46">
        <f>IFERROR(INDEX(Meccsek!$L$2:$L$201,MATCH(A76&amp;"-4",Meccsek!$T$2:$T$201,0)),0)</f>
        <v>0</v>
      </c>
      <c r="U76" s="46">
        <f>IFERROR(IF(INDEX(Meccsek!$N$2:$N$201,MATCH(A76&amp;"-1",Meccsek!$T$2:$T$201,0))="Nyert",Q76,IF(INDEX(Meccsek!$N$2:$N$201,MATCH(A76&amp;"-1",Meccsek!$T$2:$T$201,0))="Törölve",1,0)),0)</f>
        <v>0</v>
      </c>
      <c r="V76" s="46">
        <f>IFERROR(IF(INDEX(Meccsek!$N$2:$N$201,MATCH(A76&amp;"-2",Meccsek!$T$2:$T$201,0))="Nyert",R76,IF(INDEX(Meccsek!$N$2:$N$201,MATCH(A76&amp;"-2",Meccsek!$T$2:$T$201,0))="Törölve",1,0)),0)</f>
        <v>0</v>
      </c>
      <c r="W76" s="46">
        <f>IFERROR(IF(INDEX(Meccsek!$N$2:$N$201,MATCH(A76&amp;"-3",Meccsek!$T$2:$T$201,0))="Nyert",S76,IF(INDEX(Meccsek!$N$2:$N$201,MATCH(A76&amp;"-3",Meccsek!$T$2:$T$201,0))="Törölve",1,0)),0)</f>
        <v>0</v>
      </c>
      <c r="X76" s="46">
        <f>IFERROR(IF(INDEX(Meccsek!$N$2:$N$201,MATCH(A76&amp;"-4",Meccsek!$T$2:$T$201,0))="Nyert",T76,IF(INDEX(Meccsek!$N$2:$N$201,MATCH(A76&amp;"-4",Meccsek!$T$2:$T$201,0))="Törölve",1,0)),0)</f>
        <v>0</v>
      </c>
    </row>
    <row r="77" spans="1:24" ht="15" customHeight="1" x14ac:dyDescent="0.25">
      <c r="A77" s="30"/>
      <c r="B77" s="48" t="str">
        <f>IFERROR(INDEX(Meccsek!$B$2:$B$201,MATCH(A77&amp;"-1",Meccsek!$T$2:$T$201,0)),"")</f>
        <v/>
      </c>
      <c r="C77" s="30"/>
      <c r="D77" s="49" t="str">
        <f>IF(A77="","",COUNTIF(Meccsek!$A$2:$A$201,A77))</f>
        <v/>
      </c>
      <c r="E77" s="49" t="str">
        <f t="shared" si="14"/>
        <v/>
      </c>
      <c r="F77" s="50" t="str">
        <f t="shared" si="15"/>
        <v/>
      </c>
      <c r="G77" s="49" t="str">
        <f t="shared" si="16"/>
        <v/>
      </c>
      <c r="H77" s="55"/>
      <c r="I77" s="35" t="str">
        <f t="shared" si="17"/>
        <v/>
      </c>
      <c r="J77" s="49" t="str">
        <f>IF(A77="","",COUNTIFS(Meccsek!$A$2:$A$201,A77,Meccsek!$N$2:$N$201,"Nyert"))</f>
        <v/>
      </c>
      <c r="K77" s="35" t="str">
        <f t="shared" si="18"/>
        <v/>
      </c>
      <c r="L77" s="35" t="str">
        <f t="shared" si="19"/>
        <v/>
      </c>
      <c r="M77" s="35" t="str">
        <f t="shared" si="20"/>
        <v/>
      </c>
      <c r="N77" s="35" t="str">
        <f>IFERROR(IF(M77="","",IF(N76="",Beállítások!$C$4,N76)+M77),"")</f>
        <v/>
      </c>
      <c r="Q77" s="46">
        <f>IFERROR(INDEX(Meccsek!$L$2:$L$201,MATCH(A77&amp;"-1",Meccsek!$T$2:$T$201,0)),0)</f>
        <v>0</v>
      </c>
      <c r="R77" s="46">
        <f>IFERROR(INDEX(Meccsek!$L$2:$L$201,MATCH(A77&amp;"-2",Meccsek!$T$2:$T$201,0)),0)</f>
        <v>0</v>
      </c>
      <c r="S77" s="46">
        <f>IFERROR(INDEX(Meccsek!$L$2:$L$201,MATCH(A77&amp;"-3",Meccsek!$T$2:$T$201,0)),0)</f>
        <v>0</v>
      </c>
      <c r="T77" s="46">
        <f>IFERROR(INDEX(Meccsek!$L$2:$L$201,MATCH(A77&amp;"-4",Meccsek!$T$2:$T$201,0)),0)</f>
        <v>0</v>
      </c>
      <c r="U77" s="46">
        <f>IFERROR(IF(INDEX(Meccsek!$N$2:$N$201,MATCH(A77&amp;"-1",Meccsek!$T$2:$T$201,0))="Nyert",Q77,IF(INDEX(Meccsek!$N$2:$N$201,MATCH(A77&amp;"-1",Meccsek!$T$2:$T$201,0))="Törölve",1,0)),0)</f>
        <v>0</v>
      </c>
      <c r="V77" s="46">
        <f>IFERROR(IF(INDEX(Meccsek!$N$2:$N$201,MATCH(A77&amp;"-2",Meccsek!$T$2:$T$201,0))="Nyert",R77,IF(INDEX(Meccsek!$N$2:$N$201,MATCH(A77&amp;"-2",Meccsek!$T$2:$T$201,0))="Törölve",1,0)),0)</f>
        <v>0</v>
      </c>
      <c r="W77" s="46">
        <f>IFERROR(IF(INDEX(Meccsek!$N$2:$N$201,MATCH(A77&amp;"-3",Meccsek!$T$2:$T$201,0))="Nyert",S77,IF(INDEX(Meccsek!$N$2:$N$201,MATCH(A77&amp;"-3",Meccsek!$T$2:$T$201,0))="Törölve",1,0)),0)</f>
        <v>0</v>
      </c>
      <c r="X77" s="46">
        <f>IFERROR(IF(INDEX(Meccsek!$N$2:$N$201,MATCH(A77&amp;"-4",Meccsek!$T$2:$T$201,0))="Nyert",T77,IF(INDEX(Meccsek!$N$2:$N$201,MATCH(A77&amp;"-4",Meccsek!$T$2:$T$201,0))="Törölve",1,0)),0)</f>
        <v>0</v>
      </c>
    </row>
    <row r="78" spans="1:24" ht="15" customHeight="1" x14ac:dyDescent="0.25">
      <c r="A78" s="36"/>
      <c r="B78" s="52" t="str">
        <f>IFERROR(INDEX(Meccsek!$B$2:$B$201,MATCH(A78&amp;"-1",Meccsek!$T$2:$T$201,0)),"")</f>
        <v/>
      </c>
      <c r="C78" s="36"/>
      <c r="D78" s="53" t="str">
        <f>IF(A78="","",COUNTIF(Meccsek!$A$2:$A$201,A78))</f>
        <v/>
      </c>
      <c r="E78" s="53" t="str">
        <f t="shared" si="14"/>
        <v/>
      </c>
      <c r="F78" s="54" t="str">
        <f t="shared" si="15"/>
        <v/>
      </c>
      <c r="G78" s="53" t="str">
        <f t="shared" si="16"/>
        <v/>
      </c>
      <c r="H78" s="56"/>
      <c r="I78" s="28" t="str">
        <f t="shared" si="17"/>
        <v/>
      </c>
      <c r="J78" s="53" t="str">
        <f>IF(A78="","",COUNTIFS(Meccsek!$A$2:$A$201,A78,Meccsek!$N$2:$N$201,"Nyert"))</f>
        <v/>
      </c>
      <c r="K78" s="28" t="str">
        <f t="shared" si="18"/>
        <v/>
      </c>
      <c r="L78" s="28" t="str">
        <f t="shared" si="19"/>
        <v/>
      </c>
      <c r="M78" s="28" t="str">
        <f t="shared" si="20"/>
        <v/>
      </c>
      <c r="N78" s="28" t="str">
        <f>IFERROR(IF(M78="","",IF(N77="",Beállítások!$C$4,N77)+M78),"")</f>
        <v/>
      </c>
      <c r="Q78" s="46">
        <f>IFERROR(INDEX(Meccsek!$L$2:$L$201,MATCH(A78&amp;"-1",Meccsek!$T$2:$T$201,0)),0)</f>
        <v>0</v>
      </c>
      <c r="R78" s="46">
        <f>IFERROR(INDEX(Meccsek!$L$2:$L$201,MATCH(A78&amp;"-2",Meccsek!$T$2:$T$201,0)),0)</f>
        <v>0</v>
      </c>
      <c r="S78" s="46">
        <f>IFERROR(INDEX(Meccsek!$L$2:$L$201,MATCH(A78&amp;"-3",Meccsek!$T$2:$T$201,0)),0)</f>
        <v>0</v>
      </c>
      <c r="T78" s="46">
        <f>IFERROR(INDEX(Meccsek!$L$2:$L$201,MATCH(A78&amp;"-4",Meccsek!$T$2:$T$201,0)),0)</f>
        <v>0</v>
      </c>
      <c r="U78" s="46">
        <f>IFERROR(IF(INDEX(Meccsek!$N$2:$N$201,MATCH(A78&amp;"-1",Meccsek!$T$2:$T$201,0))="Nyert",Q78,IF(INDEX(Meccsek!$N$2:$N$201,MATCH(A78&amp;"-1",Meccsek!$T$2:$T$201,0))="Törölve",1,0)),0)</f>
        <v>0</v>
      </c>
      <c r="V78" s="46">
        <f>IFERROR(IF(INDEX(Meccsek!$N$2:$N$201,MATCH(A78&amp;"-2",Meccsek!$T$2:$T$201,0))="Nyert",R78,IF(INDEX(Meccsek!$N$2:$N$201,MATCH(A78&amp;"-2",Meccsek!$T$2:$T$201,0))="Törölve",1,0)),0)</f>
        <v>0</v>
      </c>
      <c r="W78" s="46">
        <f>IFERROR(IF(INDEX(Meccsek!$N$2:$N$201,MATCH(A78&amp;"-3",Meccsek!$T$2:$T$201,0))="Nyert",S78,IF(INDEX(Meccsek!$N$2:$N$201,MATCH(A78&amp;"-3",Meccsek!$T$2:$T$201,0))="Törölve",1,0)),0)</f>
        <v>0</v>
      </c>
      <c r="X78" s="46">
        <f>IFERROR(IF(INDEX(Meccsek!$N$2:$N$201,MATCH(A78&amp;"-4",Meccsek!$T$2:$T$201,0))="Nyert",T78,IF(INDEX(Meccsek!$N$2:$N$201,MATCH(A78&amp;"-4",Meccsek!$T$2:$T$201,0))="Törölve",1,0)),0)</f>
        <v>0</v>
      </c>
    </row>
    <row r="79" spans="1:24" ht="15" customHeight="1" x14ac:dyDescent="0.25">
      <c r="A79" s="30"/>
      <c r="B79" s="48" t="str">
        <f>IFERROR(INDEX(Meccsek!$B$2:$B$201,MATCH(A79&amp;"-1",Meccsek!$T$2:$T$201,0)),"")</f>
        <v/>
      </c>
      <c r="C79" s="30"/>
      <c r="D79" s="49" t="str">
        <f>IF(A79="","",COUNTIF(Meccsek!$A$2:$A$201,A79))</f>
        <v/>
      </c>
      <c r="E79" s="49" t="str">
        <f t="shared" si="14"/>
        <v/>
      </c>
      <c r="F79" s="50" t="str">
        <f t="shared" si="15"/>
        <v/>
      </c>
      <c r="G79" s="49" t="str">
        <f t="shared" si="16"/>
        <v/>
      </c>
      <c r="H79" s="55"/>
      <c r="I79" s="35" t="str">
        <f t="shared" si="17"/>
        <v/>
      </c>
      <c r="J79" s="49" t="str">
        <f>IF(A79="","",COUNTIFS(Meccsek!$A$2:$A$201,A79,Meccsek!$N$2:$N$201,"Nyert"))</f>
        <v/>
      </c>
      <c r="K79" s="35" t="str">
        <f t="shared" si="18"/>
        <v/>
      </c>
      <c r="L79" s="35" t="str">
        <f t="shared" si="19"/>
        <v/>
      </c>
      <c r="M79" s="35" t="str">
        <f t="shared" si="20"/>
        <v/>
      </c>
      <c r="N79" s="35" t="str">
        <f>IFERROR(IF(M79="","",IF(N78="",Beállítások!$C$4,N78)+M79),"")</f>
        <v/>
      </c>
      <c r="Q79" s="46">
        <f>IFERROR(INDEX(Meccsek!$L$2:$L$201,MATCH(A79&amp;"-1",Meccsek!$T$2:$T$201,0)),0)</f>
        <v>0</v>
      </c>
      <c r="R79" s="46">
        <f>IFERROR(INDEX(Meccsek!$L$2:$L$201,MATCH(A79&amp;"-2",Meccsek!$T$2:$T$201,0)),0)</f>
        <v>0</v>
      </c>
      <c r="S79" s="46">
        <f>IFERROR(INDEX(Meccsek!$L$2:$L$201,MATCH(A79&amp;"-3",Meccsek!$T$2:$T$201,0)),0)</f>
        <v>0</v>
      </c>
      <c r="T79" s="46">
        <f>IFERROR(INDEX(Meccsek!$L$2:$L$201,MATCH(A79&amp;"-4",Meccsek!$T$2:$T$201,0)),0)</f>
        <v>0</v>
      </c>
      <c r="U79" s="46">
        <f>IFERROR(IF(INDEX(Meccsek!$N$2:$N$201,MATCH(A79&amp;"-1",Meccsek!$T$2:$T$201,0))="Nyert",Q79,IF(INDEX(Meccsek!$N$2:$N$201,MATCH(A79&amp;"-1",Meccsek!$T$2:$T$201,0))="Törölve",1,0)),0)</f>
        <v>0</v>
      </c>
      <c r="V79" s="46">
        <f>IFERROR(IF(INDEX(Meccsek!$N$2:$N$201,MATCH(A79&amp;"-2",Meccsek!$T$2:$T$201,0))="Nyert",R79,IF(INDEX(Meccsek!$N$2:$N$201,MATCH(A79&amp;"-2",Meccsek!$T$2:$T$201,0))="Törölve",1,0)),0)</f>
        <v>0</v>
      </c>
      <c r="W79" s="46">
        <f>IFERROR(IF(INDEX(Meccsek!$N$2:$N$201,MATCH(A79&amp;"-3",Meccsek!$T$2:$T$201,0))="Nyert",S79,IF(INDEX(Meccsek!$N$2:$N$201,MATCH(A79&amp;"-3",Meccsek!$T$2:$T$201,0))="Törölve",1,0)),0)</f>
        <v>0</v>
      </c>
      <c r="X79" s="46">
        <f>IFERROR(IF(INDEX(Meccsek!$N$2:$N$201,MATCH(A79&amp;"-4",Meccsek!$T$2:$T$201,0))="Nyert",T79,IF(INDEX(Meccsek!$N$2:$N$201,MATCH(A79&amp;"-4",Meccsek!$T$2:$T$201,0))="Törölve",1,0)),0)</f>
        <v>0</v>
      </c>
    </row>
    <row r="80" spans="1:24" ht="15" customHeight="1" x14ac:dyDescent="0.25">
      <c r="A80" s="36"/>
      <c r="B80" s="52" t="str">
        <f>IFERROR(INDEX(Meccsek!$B$2:$B$201,MATCH(A80&amp;"-1",Meccsek!$T$2:$T$201,0)),"")</f>
        <v/>
      </c>
      <c r="C80" s="36"/>
      <c r="D80" s="53" t="str">
        <f>IF(A80="","",COUNTIF(Meccsek!$A$2:$A$201,A80))</f>
        <v/>
      </c>
      <c r="E80" s="53" t="str">
        <f t="shared" si="14"/>
        <v/>
      </c>
      <c r="F80" s="54" t="str">
        <f t="shared" si="15"/>
        <v/>
      </c>
      <c r="G80" s="53" t="str">
        <f t="shared" si="16"/>
        <v/>
      </c>
      <c r="H80" s="56"/>
      <c r="I80" s="28" t="str">
        <f t="shared" si="17"/>
        <v/>
      </c>
      <c r="J80" s="53" t="str">
        <f>IF(A80="","",COUNTIFS(Meccsek!$A$2:$A$201,A80,Meccsek!$N$2:$N$201,"Nyert"))</f>
        <v/>
      </c>
      <c r="K80" s="28" t="str">
        <f t="shared" si="18"/>
        <v/>
      </c>
      <c r="L80" s="28" t="str">
        <f t="shared" si="19"/>
        <v/>
      </c>
      <c r="M80" s="28" t="str">
        <f t="shared" si="20"/>
        <v/>
      </c>
      <c r="N80" s="28" t="str">
        <f>IFERROR(IF(M80="","",IF(N79="",Beállítások!$C$4,N79)+M80),"")</f>
        <v/>
      </c>
      <c r="Q80" s="46">
        <f>IFERROR(INDEX(Meccsek!$L$2:$L$201,MATCH(A80&amp;"-1",Meccsek!$T$2:$T$201,0)),0)</f>
        <v>0</v>
      </c>
      <c r="R80" s="46">
        <f>IFERROR(INDEX(Meccsek!$L$2:$L$201,MATCH(A80&amp;"-2",Meccsek!$T$2:$T$201,0)),0)</f>
        <v>0</v>
      </c>
      <c r="S80" s="46">
        <f>IFERROR(INDEX(Meccsek!$L$2:$L$201,MATCH(A80&amp;"-3",Meccsek!$T$2:$T$201,0)),0)</f>
        <v>0</v>
      </c>
      <c r="T80" s="46">
        <f>IFERROR(INDEX(Meccsek!$L$2:$L$201,MATCH(A80&amp;"-4",Meccsek!$T$2:$T$201,0)),0)</f>
        <v>0</v>
      </c>
      <c r="U80" s="46">
        <f>IFERROR(IF(INDEX(Meccsek!$N$2:$N$201,MATCH(A80&amp;"-1",Meccsek!$T$2:$T$201,0))="Nyert",Q80,IF(INDEX(Meccsek!$N$2:$N$201,MATCH(A80&amp;"-1",Meccsek!$T$2:$T$201,0))="Törölve",1,0)),0)</f>
        <v>0</v>
      </c>
      <c r="V80" s="46">
        <f>IFERROR(IF(INDEX(Meccsek!$N$2:$N$201,MATCH(A80&amp;"-2",Meccsek!$T$2:$T$201,0))="Nyert",R80,IF(INDEX(Meccsek!$N$2:$N$201,MATCH(A80&amp;"-2",Meccsek!$T$2:$T$201,0))="Törölve",1,0)),0)</f>
        <v>0</v>
      </c>
      <c r="W80" s="46">
        <f>IFERROR(IF(INDEX(Meccsek!$N$2:$N$201,MATCH(A80&amp;"-3",Meccsek!$T$2:$T$201,0))="Nyert",S80,IF(INDEX(Meccsek!$N$2:$N$201,MATCH(A80&amp;"-3",Meccsek!$T$2:$T$201,0))="Törölve",1,0)),0)</f>
        <v>0</v>
      </c>
      <c r="X80" s="46">
        <f>IFERROR(IF(INDEX(Meccsek!$N$2:$N$201,MATCH(A80&amp;"-4",Meccsek!$T$2:$T$201,0))="Nyert",T80,IF(INDEX(Meccsek!$N$2:$N$201,MATCH(A80&amp;"-4",Meccsek!$T$2:$T$201,0))="Törölve",1,0)),0)</f>
        <v>0</v>
      </c>
    </row>
    <row r="81" spans="1:24" ht="15" customHeight="1" x14ac:dyDescent="0.25">
      <c r="A81" s="30"/>
      <c r="B81" s="48" t="str">
        <f>IFERROR(INDEX(Meccsek!$B$2:$B$201,MATCH(A81&amp;"-1",Meccsek!$T$2:$T$201,0)),"")</f>
        <v/>
      </c>
      <c r="C81" s="30"/>
      <c r="D81" s="49" t="str">
        <f>IF(A81="","",COUNTIF(Meccsek!$A$2:$A$201,A81))</f>
        <v/>
      </c>
      <c r="E81" s="49" t="str">
        <f t="shared" si="14"/>
        <v/>
      </c>
      <c r="F81" s="50" t="str">
        <f t="shared" si="15"/>
        <v/>
      </c>
      <c r="G81" s="49" t="str">
        <f t="shared" si="16"/>
        <v/>
      </c>
      <c r="H81" s="55"/>
      <c r="I81" s="35" t="str">
        <f t="shared" si="17"/>
        <v/>
      </c>
      <c r="J81" s="49" t="str">
        <f>IF(A81="","",COUNTIFS(Meccsek!$A$2:$A$201,A81,Meccsek!$N$2:$N$201,"Nyert"))</f>
        <v/>
      </c>
      <c r="K81" s="35" t="str">
        <f t="shared" si="18"/>
        <v/>
      </c>
      <c r="L81" s="35" t="str">
        <f t="shared" si="19"/>
        <v/>
      </c>
      <c r="M81" s="35" t="str">
        <f t="shared" si="20"/>
        <v/>
      </c>
      <c r="N81" s="35" t="str">
        <f>IFERROR(IF(M81="","",IF(N80="",Beállítások!$C$4,N80)+M81),"")</f>
        <v/>
      </c>
      <c r="Q81" s="46">
        <f>IFERROR(INDEX(Meccsek!$L$2:$L$201,MATCH(A81&amp;"-1",Meccsek!$T$2:$T$201,0)),0)</f>
        <v>0</v>
      </c>
      <c r="R81" s="46">
        <f>IFERROR(INDEX(Meccsek!$L$2:$L$201,MATCH(A81&amp;"-2",Meccsek!$T$2:$T$201,0)),0)</f>
        <v>0</v>
      </c>
      <c r="S81" s="46">
        <f>IFERROR(INDEX(Meccsek!$L$2:$L$201,MATCH(A81&amp;"-3",Meccsek!$T$2:$T$201,0)),0)</f>
        <v>0</v>
      </c>
      <c r="T81" s="46">
        <f>IFERROR(INDEX(Meccsek!$L$2:$L$201,MATCH(A81&amp;"-4",Meccsek!$T$2:$T$201,0)),0)</f>
        <v>0</v>
      </c>
      <c r="U81" s="46">
        <f>IFERROR(IF(INDEX(Meccsek!$N$2:$N$201,MATCH(A81&amp;"-1",Meccsek!$T$2:$T$201,0))="Nyert",Q81,IF(INDEX(Meccsek!$N$2:$N$201,MATCH(A81&amp;"-1",Meccsek!$T$2:$T$201,0))="Törölve",1,0)),0)</f>
        <v>0</v>
      </c>
      <c r="V81" s="46">
        <f>IFERROR(IF(INDEX(Meccsek!$N$2:$N$201,MATCH(A81&amp;"-2",Meccsek!$T$2:$T$201,0))="Nyert",R81,IF(INDEX(Meccsek!$N$2:$N$201,MATCH(A81&amp;"-2",Meccsek!$T$2:$T$201,0))="Törölve",1,0)),0)</f>
        <v>0</v>
      </c>
      <c r="W81" s="46">
        <f>IFERROR(IF(INDEX(Meccsek!$N$2:$N$201,MATCH(A81&amp;"-3",Meccsek!$T$2:$T$201,0))="Nyert",S81,IF(INDEX(Meccsek!$N$2:$N$201,MATCH(A81&amp;"-3",Meccsek!$T$2:$T$201,0))="Törölve",1,0)),0)</f>
        <v>0</v>
      </c>
      <c r="X81" s="46">
        <f>IFERROR(IF(INDEX(Meccsek!$N$2:$N$201,MATCH(A81&amp;"-4",Meccsek!$T$2:$T$201,0))="Nyert",T81,IF(INDEX(Meccsek!$N$2:$N$201,MATCH(A81&amp;"-4",Meccsek!$T$2:$T$201,0))="Törölve",1,0)),0)</f>
        <v>0</v>
      </c>
    </row>
    <row r="82" spans="1:24" ht="15" customHeight="1" x14ac:dyDescent="0.25">
      <c r="A82" s="36"/>
      <c r="B82" s="52" t="str">
        <f>IFERROR(INDEX(Meccsek!$B$2:$B$201,MATCH(A82&amp;"-1",Meccsek!$T$2:$T$201,0)),"")</f>
        <v/>
      </c>
      <c r="C82" s="36"/>
      <c r="D82" s="53" t="str">
        <f>IF(A82="","",COUNTIF(Meccsek!$A$2:$A$201,A82))</f>
        <v/>
      </c>
      <c r="E82" s="53" t="str">
        <f t="shared" si="14"/>
        <v/>
      </c>
      <c r="F82" s="54" t="str">
        <f t="shared" si="15"/>
        <v/>
      </c>
      <c r="G82" s="53" t="str">
        <f t="shared" si="16"/>
        <v/>
      </c>
      <c r="H82" s="56"/>
      <c r="I82" s="28" t="str">
        <f t="shared" si="17"/>
        <v/>
      </c>
      <c r="J82" s="53" t="str">
        <f>IF(A82="","",COUNTIFS(Meccsek!$A$2:$A$201,A82,Meccsek!$N$2:$N$201,"Nyert"))</f>
        <v/>
      </c>
      <c r="K82" s="28" t="str">
        <f t="shared" si="18"/>
        <v/>
      </c>
      <c r="L82" s="28" t="str">
        <f t="shared" si="19"/>
        <v/>
      </c>
      <c r="M82" s="28" t="str">
        <f t="shared" si="20"/>
        <v/>
      </c>
      <c r="N82" s="28" t="str">
        <f>IFERROR(IF(M82="","",IF(N81="",Beállítások!$C$4,N81)+M82),"")</f>
        <v/>
      </c>
      <c r="Q82" s="46">
        <f>IFERROR(INDEX(Meccsek!$L$2:$L$201,MATCH(A82&amp;"-1",Meccsek!$T$2:$T$201,0)),0)</f>
        <v>0</v>
      </c>
      <c r="R82" s="46">
        <f>IFERROR(INDEX(Meccsek!$L$2:$L$201,MATCH(A82&amp;"-2",Meccsek!$T$2:$T$201,0)),0)</f>
        <v>0</v>
      </c>
      <c r="S82" s="46">
        <f>IFERROR(INDEX(Meccsek!$L$2:$L$201,MATCH(A82&amp;"-3",Meccsek!$T$2:$T$201,0)),0)</f>
        <v>0</v>
      </c>
      <c r="T82" s="46">
        <f>IFERROR(INDEX(Meccsek!$L$2:$L$201,MATCH(A82&amp;"-4",Meccsek!$T$2:$T$201,0)),0)</f>
        <v>0</v>
      </c>
      <c r="U82" s="46">
        <f>IFERROR(IF(INDEX(Meccsek!$N$2:$N$201,MATCH(A82&amp;"-1",Meccsek!$T$2:$T$201,0))="Nyert",Q82,IF(INDEX(Meccsek!$N$2:$N$201,MATCH(A82&amp;"-1",Meccsek!$T$2:$T$201,0))="Törölve",1,0)),0)</f>
        <v>0</v>
      </c>
      <c r="V82" s="46">
        <f>IFERROR(IF(INDEX(Meccsek!$N$2:$N$201,MATCH(A82&amp;"-2",Meccsek!$T$2:$T$201,0))="Nyert",R82,IF(INDEX(Meccsek!$N$2:$N$201,MATCH(A82&amp;"-2",Meccsek!$T$2:$T$201,0))="Törölve",1,0)),0)</f>
        <v>0</v>
      </c>
      <c r="W82" s="46">
        <f>IFERROR(IF(INDEX(Meccsek!$N$2:$N$201,MATCH(A82&amp;"-3",Meccsek!$T$2:$T$201,0))="Nyert",S82,IF(INDEX(Meccsek!$N$2:$N$201,MATCH(A82&amp;"-3",Meccsek!$T$2:$T$201,0))="Törölve",1,0)),0)</f>
        <v>0</v>
      </c>
      <c r="X82" s="46">
        <f>IFERROR(IF(INDEX(Meccsek!$N$2:$N$201,MATCH(A82&amp;"-4",Meccsek!$T$2:$T$201,0))="Nyert",T82,IF(INDEX(Meccsek!$N$2:$N$201,MATCH(A82&amp;"-4",Meccsek!$T$2:$T$201,0))="Törölve",1,0)),0)</f>
        <v>0</v>
      </c>
    </row>
    <row r="83" spans="1:24" ht="15" customHeight="1" x14ac:dyDescent="0.25">
      <c r="A83" s="30"/>
      <c r="B83" s="48" t="str">
        <f>IFERROR(INDEX(Meccsek!$B$2:$B$201,MATCH(A83&amp;"-1",Meccsek!$T$2:$T$201,0)),"")</f>
        <v/>
      </c>
      <c r="C83" s="30"/>
      <c r="D83" s="49" t="str">
        <f>IF(A83="","",COUNTIF(Meccsek!$A$2:$A$201,A83))</f>
        <v/>
      </c>
      <c r="E83" s="49" t="str">
        <f t="shared" si="14"/>
        <v/>
      </c>
      <c r="F83" s="50" t="str">
        <f t="shared" si="15"/>
        <v/>
      </c>
      <c r="G83" s="49" t="str">
        <f t="shared" si="16"/>
        <v/>
      </c>
      <c r="H83" s="55"/>
      <c r="I83" s="35" t="str">
        <f t="shared" si="17"/>
        <v/>
      </c>
      <c r="J83" s="49" t="str">
        <f>IF(A83="","",COUNTIFS(Meccsek!$A$2:$A$201,A83,Meccsek!$N$2:$N$201,"Nyert"))</f>
        <v/>
      </c>
      <c r="K83" s="35" t="str">
        <f t="shared" si="18"/>
        <v/>
      </c>
      <c r="L83" s="35" t="str">
        <f t="shared" si="19"/>
        <v/>
      </c>
      <c r="M83" s="35" t="str">
        <f t="shared" si="20"/>
        <v/>
      </c>
      <c r="N83" s="35" t="str">
        <f>IFERROR(IF(M83="","",IF(N82="",Beállítások!$C$4,N82)+M83),"")</f>
        <v/>
      </c>
      <c r="Q83" s="46">
        <f>IFERROR(INDEX(Meccsek!$L$2:$L$201,MATCH(A83&amp;"-1",Meccsek!$T$2:$T$201,0)),0)</f>
        <v>0</v>
      </c>
      <c r="R83" s="46">
        <f>IFERROR(INDEX(Meccsek!$L$2:$L$201,MATCH(A83&amp;"-2",Meccsek!$T$2:$T$201,0)),0)</f>
        <v>0</v>
      </c>
      <c r="S83" s="46">
        <f>IFERROR(INDEX(Meccsek!$L$2:$L$201,MATCH(A83&amp;"-3",Meccsek!$T$2:$T$201,0)),0)</f>
        <v>0</v>
      </c>
      <c r="T83" s="46">
        <f>IFERROR(INDEX(Meccsek!$L$2:$L$201,MATCH(A83&amp;"-4",Meccsek!$T$2:$T$201,0)),0)</f>
        <v>0</v>
      </c>
      <c r="U83" s="46">
        <f>IFERROR(IF(INDEX(Meccsek!$N$2:$N$201,MATCH(A83&amp;"-1",Meccsek!$T$2:$T$201,0))="Nyert",Q83,IF(INDEX(Meccsek!$N$2:$N$201,MATCH(A83&amp;"-1",Meccsek!$T$2:$T$201,0))="Törölve",1,0)),0)</f>
        <v>0</v>
      </c>
      <c r="V83" s="46">
        <f>IFERROR(IF(INDEX(Meccsek!$N$2:$N$201,MATCH(A83&amp;"-2",Meccsek!$T$2:$T$201,0))="Nyert",R83,IF(INDEX(Meccsek!$N$2:$N$201,MATCH(A83&amp;"-2",Meccsek!$T$2:$T$201,0))="Törölve",1,0)),0)</f>
        <v>0</v>
      </c>
      <c r="W83" s="46">
        <f>IFERROR(IF(INDEX(Meccsek!$N$2:$N$201,MATCH(A83&amp;"-3",Meccsek!$T$2:$T$201,0))="Nyert",S83,IF(INDEX(Meccsek!$N$2:$N$201,MATCH(A83&amp;"-3",Meccsek!$T$2:$T$201,0))="Törölve",1,0)),0)</f>
        <v>0</v>
      </c>
      <c r="X83" s="46">
        <f>IFERROR(IF(INDEX(Meccsek!$N$2:$N$201,MATCH(A83&amp;"-4",Meccsek!$T$2:$T$201,0))="Nyert",T83,IF(INDEX(Meccsek!$N$2:$N$201,MATCH(A83&amp;"-4",Meccsek!$T$2:$T$201,0))="Törölve",1,0)),0)</f>
        <v>0</v>
      </c>
    </row>
    <row r="84" spans="1:24" ht="15" customHeight="1" x14ac:dyDescent="0.25">
      <c r="A84" s="36"/>
      <c r="B84" s="52" t="str">
        <f>IFERROR(INDEX(Meccsek!$B$2:$B$201,MATCH(A84&amp;"-1",Meccsek!$T$2:$T$201,0)),"")</f>
        <v/>
      </c>
      <c r="C84" s="36"/>
      <c r="D84" s="53" t="str">
        <f>IF(A84="","",COUNTIF(Meccsek!$A$2:$A$201,A84))</f>
        <v/>
      </c>
      <c r="E84" s="53" t="str">
        <f t="shared" si="14"/>
        <v/>
      </c>
      <c r="F84" s="54" t="str">
        <f t="shared" si="15"/>
        <v/>
      </c>
      <c r="G84" s="53" t="str">
        <f t="shared" si="16"/>
        <v/>
      </c>
      <c r="H84" s="56"/>
      <c r="I84" s="28" t="str">
        <f t="shared" si="17"/>
        <v/>
      </c>
      <c r="J84" s="53" t="str">
        <f>IF(A84="","",COUNTIFS(Meccsek!$A$2:$A$201,A84,Meccsek!$N$2:$N$201,"Nyert"))</f>
        <v/>
      </c>
      <c r="K84" s="28" t="str">
        <f t="shared" si="18"/>
        <v/>
      </c>
      <c r="L84" s="28" t="str">
        <f t="shared" si="19"/>
        <v/>
      </c>
      <c r="M84" s="28" t="str">
        <f t="shared" si="20"/>
        <v/>
      </c>
      <c r="N84" s="28" t="str">
        <f>IFERROR(IF(M84="","",IF(N83="",Beállítások!$C$4,N83)+M84),"")</f>
        <v/>
      </c>
      <c r="Q84" s="46">
        <f>IFERROR(INDEX(Meccsek!$L$2:$L$201,MATCH(A84&amp;"-1",Meccsek!$T$2:$T$201,0)),0)</f>
        <v>0</v>
      </c>
      <c r="R84" s="46">
        <f>IFERROR(INDEX(Meccsek!$L$2:$L$201,MATCH(A84&amp;"-2",Meccsek!$T$2:$T$201,0)),0)</f>
        <v>0</v>
      </c>
      <c r="S84" s="46">
        <f>IFERROR(INDEX(Meccsek!$L$2:$L$201,MATCH(A84&amp;"-3",Meccsek!$T$2:$T$201,0)),0)</f>
        <v>0</v>
      </c>
      <c r="T84" s="46">
        <f>IFERROR(INDEX(Meccsek!$L$2:$L$201,MATCH(A84&amp;"-4",Meccsek!$T$2:$T$201,0)),0)</f>
        <v>0</v>
      </c>
      <c r="U84" s="46">
        <f>IFERROR(IF(INDEX(Meccsek!$N$2:$N$201,MATCH(A84&amp;"-1",Meccsek!$T$2:$T$201,0))="Nyert",Q84,IF(INDEX(Meccsek!$N$2:$N$201,MATCH(A84&amp;"-1",Meccsek!$T$2:$T$201,0))="Törölve",1,0)),0)</f>
        <v>0</v>
      </c>
      <c r="V84" s="46">
        <f>IFERROR(IF(INDEX(Meccsek!$N$2:$N$201,MATCH(A84&amp;"-2",Meccsek!$T$2:$T$201,0))="Nyert",R84,IF(INDEX(Meccsek!$N$2:$N$201,MATCH(A84&amp;"-2",Meccsek!$T$2:$T$201,0))="Törölve",1,0)),0)</f>
        <v>0</v>
      </c>
      <c r="W84" s="46">
        <f>IFERROR(IF(INDEX(Meccsek!$N$2:$N$201,MATCH(A84&amp;"-3",Meccsek!$T$2:$T$201,0))="Nyert",S84,IF(INDEX(Meccsek!$N$2:$N$201,MATCH(A84&amp;"-3",Meccsek!$T$2:$T$201,0))="Törölve",1,0)),0)</f>
        <v>0</v>
      </c>
      <c r="X84" s="46">
        <f>IFERROR(IF(INDEX(Meccsek!$N$2:$N$201,MATCH(A84&amp;"-4",Meccsek!$T$2:$T$201,0))="Nyert",T84,IF(INDEX(Meccsek!$N$2:$N$201,MATCH(A84&amp;"-4",Meccsek!$T$2:$T$201,0))="Törölve",1,0)),0)</f>
        <v>0</v>
      </c>
    </row>
    <row r="85" spans="1:24" ht="15" customHeight="1" x14ac:dyDescent="0.25">
      <c r="A85" s="30"/>
      <c r="B85" s="48" t="str">
        <f>IFERROR(INDEX(Meccsek!$B$2:$B$201,MATCH(A85&amp;"-1",Meccsek!$T$2:$T$201,0)),"")</f>
        <v/>
      </c>
      <c r="C85" s="30"/>
      <c r="D85" s="49" t="str">
        <f>IF(A85="","",COUNTIF(Meccsek!$A$2:$A$201,A85))</f>
        <v/>
      </c>
      <c r="E85" s="49" t="str">
        <f t="shared" si="14"/>
        <v/>
      </c>
      <c r="F85" s="50" t="str">
        <f t="shared" si="15"/>
        <v/>
      </c>
      <c r="G85" s="49" t="str">
        <f t="shared" si="16"/>
        <v/>
      </c>
      <c r="H85" s="55"/>
      <c r="I85" s="35" t="str">
        <f t="shared" si="17"/>
        <v/>
      </c>
      <c r="J85" s="49" t="str">
        <f>IF(A85="","",COUNTIFS(Meccsek!$A$2:$A$201,A85,Meccsek!$N$2:$N$201,"Nyert"))</f>
        <v/>
      </c>
      <c r="K85" s="35" t="str">
        <f t="shared" si="18"/>
        <v/>
      </c>
      <c r="L85" s="35" t="str">
        <f t="shared" si="19"/>
        <v/>
      </c>
      <c r="M85" s="35" t="str">
        <f t="shared" si="20"/>
        <v/>
      </c>
      <c r="N85" s="35" t="str">
        <f>IFERROR(IF(M85="","",IF(N84="",Beállítások!$C$4,N84)+M85),"")</f>
        <v/>
      </c>
      <c r="Q85" s="46">
        <f>IFERROR(INDEX(Meccsek!$L$2:$L$201,MATCH(A85&amp;"-1",Meccsek!$T$2:$T$201,0)),0)</f>
        <v>0</v>
      </c>
      <c r="R85" s="46">
        <f>IFERROR(INDEX(Meccsek!$L$2:$L$201,MATCH(A85&amp;"-2",Meccsek!$T$2:$T$201,0)),0)</f>
        <v>0</v>
      </c>
      <c r="S85" s="46">
        <f>IFERROR(INDEX(Meccsek!$L$2:$L$201,MATCH(A85&amp;"-3",Meccsek!$T$2:$T$201,0)),0)</f>
        <v>0</v>
      </c>
      <c r="T85" s="46">
        <f>IFERROR(INDEX(Meccsek!$L$2:$L$201,MATCH(A85&amp;"-4",Meccsek!$T$2:$T$201,0)),0)</f>
        <v>0</v>
      </c>
      <c r="U85" s="46">
        <f>IFERROR(IF(INDEX(Meccsek!$N$2:$N$201,MATCH(A85&amp;"-1",Meccsek!$T$2:$T$201,0))="Nyert",Q85,IF(INDEX(Meccsek!$N$2:$N$201,MATCH(A85&amp;"-1",Meccsek!$T$2:$T$201,0))="Törölve",1,0)),0)</f>
        <v>0</v>
      </c>
      <c r="V85" s="46">
        <f>IFERROR(IF(INDEX(Meccsek!$N$2:$N$201,MATCH(A85&amp;"-2",Meccsek!$T$2:$T$201,0))="Nyert",R85,IF(INDEX(Meccsek!$N$2:$N$201,MATCH(A85&amp;"-2",Meccsek!$T$2:$T$201,0))="Törölve",1,0)),0)</f>
        <v>0</v>
      </c>
      <c r="W85" s="46">
        <f>IFERROR(IF(INDEX(Meccsek!$N$2:$N$201,MATCH(A85&amp;"-3",Meccsek!$T$2:$T$201,0))="Nyert",S85,IF(INDEX(Meccsek!$N$2:$N$201,MATCH(A85&amp;"-3",Meccsek!$T$2:$T$201,0))="Törölve",1,0)),0)</f>
        <v>0</v>
      </c>
      <c r="X85" s="46">
        <f>IFERROR(IF(INDEX(Meccsek!$N$2:$N$201,MATCH(A85&amp;"-4",Meccsek!$T$2:$T$201,0))="Nyert",T85,IF(INDEX(Meccsek!$N$2:$N$201,MATCH(A85&amp;"-4",Meccsek!$T$2:$T$201,0))="Törölve",1,0)),0)</f>
        <v>0</v>
      </c>
    </row>
    <row r="86" spans="1:24" ht="15" customHeight="1" x14ac:dyDescent="0.25">
      <c r="A86" s="36"/>
      <c r="B86" s="52" t="str">
        <f>IFERROR(INDEX(Meccsek!$B$2:$B$201,MATCH(A86&amp;"-1",Meccsek!$T$2:$T$201,0)),"")</f>
        <v/>
      </c>
      <c r="C86" s="36"/>
      <c r="D86" s="53" t="str">
        <f>IF(A86="","",COUNTIF(Meccsek!$A$2:$A$201,A86))</f>
        <v/>
      </c>
      <c r="E86" s="53" t="str">
        <f t="shared" si="14"/>
        <v/>
      </c>
      <c r="F86" s="54" t="str">
        <f t="shared" si="15"/>
        <v/>
      </c>
      <c r="G86" s="53" t="str">
        <f t="shared" si="16"/>
        <v/>
      </c>
      <c r="H86" s="56"/>
      <c r="I86" s="28" t="str">
        <f t="shared" si="17"/>
        <v/>
      </c>
      <c r="J86" s="53" t="str">
        <f>IF(A86="","",COUNTIFS(Meccsek!$A$2:$A$201,A86,Meccsek!$N$2:$N$201,"Nyert"))</f>
        <v/>
      </c>
      <c r="K86" s="28" t="str">
        <f t="shared" si="18"/>
        <v/>
      </c>
      <c r="L86" s="28" t="str">
        <f t="shared" si="19"/>
        <v/>
      </c>
      <c r="M86" s="28" t="str">
        <f t="shared" si="20"/>
        <v/>
      </c>
      <c r="N86" s="28" t="str">
        <f>IFERROR(IF(M86="","",IF(N85="",Beállítások!$C$4,N85)+M86),"")</f>
        <v/>
      </c>
      <c r="Q86" s="46">
        <f>IFERROR(INDEX(Meccsek!$L$2:$L$201,MATCH(A86&amp;"-1",Meccsek!$T$2:$T$201,0)),0)</f>
        <v>0</v>
      </c>
      <c r="R86" s="46">
        <f>IFERROR(INDEX(Meccsek!$L$2:$L$201,MATCH(A86&amp;"-2",Meccsek!$T$2:$T$201,0)),0)</f>
        <v>0</v>
      </c>
      <c r="S86" s="46">
        <f>IFERROR(INDEX(Meccsek!$L$2:$L$201,MATCH(A86&amp;"-3",Meccsek!$T$2:$T$201,0)),0)</f>
        <v>0</v>
      </c>
      <c r="T86" s="46">
        <f>IFERROR(INDEX(Meccsek!$L$2:$L$201,MATCH(A86&amp;"-4",Meccsek!$T$2:$T$201,0)),0)</f>
        <v>0</v>
      </c>
      <c r="U86" s="46">
        <f>IFERROR(IF(INDEX(Meccsek!$N$2:$N$201,MATCH(A86&amp;"-1",Meccsek!$T$2:$T$201,0))="Nyert",Q86,IF(INDEX(Meccsek!$N$2:$N$201,MATCH(A86&amp;"-1",Meccsek!$T$2:$T$201,0))="Törölve",1,0)),0)</f>
        <v>0</v>
      </c>
      <c r="V86" s="46">
        <f>IFERROR(IF(INDEX(Meccsek!$N$2:$N$201,MATCH(A86&amp;"-2",Meccsek!$T$2:$T$201,0))="Nyert",R86,IF(INDEX(Meccsek!$N$2:$N$201,MATCH(A86&amp;"-2",Meccsek!$T$2:$T$201,0))="Törölve",1,0)),0)</f>
        <v>0</v>
      </c>
      <c r="W86" s="46">
        <f>IFERROR(IF(INDEX(Meccsek!$N$2:$N$201,MATCH(A86&amp;"-3",Meccsek!$T$2:$T$201,0))="Nyert",S86,IF(INDEX(Meccsek!$N$2:$N$201,MATCH(A86&amp;"-3",Meccsek!$T$2:$T$201,0))="Törölve",1,0)),0)</f>
        <v>0</v>
      </c>
      <c r="X86" s="46">
        <f>IFERROR(IF(INDEX(Meccsek!$N$2:$N$201,MATCH(A86&amp;"-4",Meccsek!$T$2:$T$201,0))="Nyert",T86,IF(INDEX(Meccsek!$N$2:$N$201,MATCH(A86&amp;"-4",Meccsek!$T$2:$T$201,0))="Törölve",1,0)),0)</f>
        <v>0</v>
      </c>
    </row>
    <row r="87" spans="1:24" ht="15" customHeight="1" x14ac:dyDescent="0.25">
      <c r="A87" s="30"/>
      <c r="B87" s="48" t="str">
        <f>IFERROR(INDEX(Meccsek!$B$2:$B$201,MATCH(A87&amp;"-1",Meccsek!$T$2:$T$201,0)),"")</f>
        <v/>
      </c>
      <c r="C87" s="30"/>
      <c r="D87" s="49" t="str">
        <f>IF(A87="","",COUNTIF(Meccsek!$A$2:$A$201,A87))</f>
        <v/>
      </c>
      <c r="E87" s="49" t="str">
        <f t="shared" si="14"/>
        <v/>
      </c>
      <c r="F87" s="50" t="str">
        <f t="shared" si="15"/>
        <v/>
      </c>
      <c r="G87" s="49" t="str">
        <f t="shared" si="16"/>
        <v/>
      </c>
      <c r="H87" s="55"/>
      <c r="I87" s="35" t="str">
        <f t="shared" si="17"/>
        <v/>
      </c>
      <c r="J87" s="49" t="str">
        <f>IF(A87="","",COUNTIFS(Meccsek!$A$2:$A$201,A87,Meccsek!$N$2:$N$201,"Nyert"))</f>
        <v/>
      </c>
      <c r="K87" s="35" t="str">
        <f t="shared" si="18"/>
        <v/>
      </c>
      <c r="L87" s="35" t="str">
        <f t="shared" si="19"/>
        <v/>
      </c>
      <c r="M87" s="35" t="str">
        <f t="shared" si="20"/>
        <v/>
      </c>
      <c r="N87" s="35" t="str">
        <f>IFERROR(IF(M87="","",IF(N86="",Beállítások!$C$4,N86)+M87),"")</f>
        <v/>
      </c>
      <c r="Q87" s="46">
        <f>IFERROR(INDEX(Meccsek!$L$2:$L$201,MATCH(A87&amp;"-1",Meccsek!$T$2:$T$201,0)),0)</f>
        <v>0</v>
      </c>
      <c r="R87" s="46">
        <f>IFERROR(INDEX(Meccsek!$L$2:$L$201,MATCH(A87&amp;"-2",Meccsek!$T$2:$T$201,0)),0)</f>
        <v>0</v>
      </c>
      <c r="S87" s="46">
        <f>IFERROR(INDEX(Meccsek!$L$2:$L$201,MATCH(A87&amp;"-3",Meccsek!$T$2:$T$201,0)),0)</f>
        <v>0</v>
      </c>
      <c r="T87" s="46">
        <f>IFERROR(INDEX(Meccsek!$L$2:$L$201,MATCH(A87&amp;"-4",Meccsek!$T$2:$T$201,0)),0)</f>
        <v>0</v>
      </c>
      <c r="U87" s="46">
        <f>IFERROR(IF(INDEX(Meccsek!$N$2:$N$201,MATCH(A87&amp;"-1",Meccsek!$T$2:$T$201,0))="Nyert",Q87,IF(INDEX(Meccsek!$N$2:$N$201,MATCH(A87&amp;"-1",Meccsek!$T$2:$T$201,0))="Törölve",1,0)),0)</f>
        <v>0</v>
      </c>
      <c r="V87" s="46">
        <f>IFERROR(IF(INDEX(Meccsek!$N$2:$N$201,MATCH(A87&amp;"-2",Meccsek!$T$2:$T$201,0))="Nyert",R87,IF(INDEX(Meccsek!$N$2:$N$201,MATCH(A87&amp;"-2",Meccsek!$T$2:$T$201,0))="Törölve",1,0)),0)</f>
        <v>0</v>
      </c>
      <c r="W87" s="46">
        <f>IFERROR(IF(INDEX(Meccsek!$N$2:$N$201,MATCH(A87&amp;"-3",Meccsek!$T$2:$T$201,0))="Nyert",S87,IF(INDEX(Meccsek!$N$2:$N$201,MATCH(A87&amp;"-3",Meccsek!$T$2:$T$201,0))="Törölve",1,0)),0)</f>
        <v>0</v>
      </c>
      <c r="X87" s="46">
        <f>IFERROR(IF(INDEX(Meccsek!$N$2:$N$201,MATCH(A87&amp;"-4",Meccsek!$T$2:$T$201,0))="Nyert",T87,IF(INDEX(Meccsek!$N$2:$N$201,MATCH(A87&amp;"-4",Meccsek!$T$2:$T$201,0))="Törölve",1,0)),0)</f>
        <v>0</v>
      </c>
    </row>
    <row r="88" spans="1:24" ht="15" customHeight="1" x14ac:dyDescent="0.25">
      <c r="A88" s="36"/>
      <c r="B88" s="52" t="str">
        <f>IFERROR(INDEX(Meccsek!$B$2:$B$201,MATCH(A88&amp;"-1",Meccsek!$T$2:$T$201,0)),"")</f>
        <v/>
      </c>
      <c r="C88" s="36"/>
      <c r="D88" s="53" t="str">
        <f>IF(A88="","",COUNTIF(Meccsek!$A$2:$A$201,A88))</f>
        <v/>
      </c>
      <c r="E88" s="53" t="str">
        <f t="shared" si="14"/>
        <v/>
      </c>
      <c r="F88" s="54" t="str">
        <f t="shared" si="15"/>
        <v/>
      </c>
      <c r="G88" s="53" t="str">
        <f t="shared" si="16"/>
        <v/>
      </c>
      <c r="H88" s="56"/>
      <c r="I88" s="28" t="str">
        <f t="shared" si="17"/>
        <v/>
      </c>
      <c r="J88" s="53" t="str">
        <f>IF(A88="","",COUNTIFS(Meccsek!$A$2:$A$201,A88,Meccsek!$N$2:$N$201,"Nyert"))</f>
        <v/>
      </c>
      <c r="K88" s="28" t="str">
        <f t="shared" si="18"/>
        <v/>
      </c>
      <c r="L88" s="28" t="str">
        <f t="shared" si="19"/>
        <v/>
      </c>
      <c r="M88" s="28" t="str">
        <f t="shared" si="20"/>
        <v/>
      </c>
      <c r="N88" s="28" t="str">
        <f>IFERROR(IF(M88="","",IF(N87="",Beállítások!$C$4,N87)+M88),"")</f>
        <v/>
      </c>
      <c r="Q88" s="46">
        <f>IFERROR(INDEX(Meccsek!$L$2:$L$201,MATCH(A88&amp;"-1",Meccsek!$T$2:$T$201,0)),0)</f>
        <v>0</v>
      </c>
      <c r="R88" s="46">
        <f>IFERROR(INDEX(Meccsek!$L$2:$L$201,MATCH(A88&amp;"-2",Meccsek!$T$2:$T$201,0)),0)</f>
        <v>0</v>
      </c>
      <c r="S88" s="46">
        <f>IFERROR(INDEX(Meccsek!$L$2:$L$201,MATCH(A88&amp;"-3",Meccsek!$T$2:$T$201,0)),0)</f>
        <v>0</v>
      </c>
      <c r="T88" s="46">
        <f>IFERROR(INDEX(Meccsek!$L$2:$L$201,MATCH(A88&amp;"-4",Meccsek!$T$2:$T$201,0)),0)</f>
        <v>0</v>
      </c>
      <c r="U88" s="46">
        <f>IFERROR(IF(INDEX(Meccsek!$N$2:$N$201,MATCH(A88&amp;"-1",Meccsek!$T$2:$T$201,0))="Nyert",Q88,IF(INDEX(Meccsek!$N$2:$N$201,MATCH(A88&amp;"-1",Meccsek!$T$2:$T$201,0))="Törölve",1,0)),0)</f>
        <v>0</v>
      </c>
      <c r="V88" s="46">
        <f>IFERROR(IF(INDEX(Meccsek!$N$2:$N$201,MATCH(A88&amp;"-2",Meccsek!$T$2:$T$201,0))="Nyert",R88,IF(INDEX(Meccsek!$N$2:$N$201,MATCH(A88&amp;"-2",Meccsek!$T$2:$T$201,0))="Törölve",1,0)),0)</f>
        <v>0</v>
      </c>
      <c r="W88" s="46">
        <f>IFERROR(IF(INDEX(Meccsek!$N$2:$N$201,MATCH(A88&amp;"-3",Meccsek!$T$2:$T$201,0))="Nyert",S88,IF(INDEX(Meccsek!$N$2:$N$201,MATCH(A88&amp;"-3",Meccsek!$T$2:$T$201,0))="Törölve",1,0)),0)</f>
        <v>0</v>
      </c>
      <c r="X88" s="46">
        <f>IFERROR(IF(INDEX(Meccsek!$N$2:$N$201,MATCH(A88&amp;"-4",Meccsek!$T$2:$T$201,0))="Nyert",T88,IF(INDEX(Meccsek!$N$2:$N$201,MATCH(A88&amp;"-4",Meccsek!$T$2:$T$201,0))="Törölve",1,0)),0)</f>
        <v>0</v>
      </c>
    </row>
    <row r="89" spans="1:24" ht="15" customHeight="1" x14ac:dyDescent="0.25">
      <c r="A89" s="30"/>
      <c r="B89" s="48" t="str">
        <f>IFERROR(INDEX(Meccsek!$B$2:$B$201,MATCH(A89&amp;"-1",Meccsek!$T$2:$T$201,0)),"")</f>
        <v/>
      </c>
      <c r="C89" s="30"/>
      <c r="D89" s="49" t="str">
        <f>IF(A89="","",COUNTIF(Meccsek!$A$2:$A$201,A89))</f>
        <v/>
      </c>
      <c r="E89" s="49" t="str">
        <f t="shared" si="14"/>
        <v/>
      </c>
      <c r="F89" s="50" t="str">
        <f t="shared" si="15"/>
        <v/>
      </c>
      <c r="G89" s="49" t="str">
        <f t="shared" si="16"/>
        <v/>
      </c>
      <c r="H89" s="55"/>
      <c r="I89" s="35" t="str">
        <f t="shared" si="17"/>
        <v/>
      </c>
      <c r="J89" s="49" t="str">
        <f>IF(A89="","",COUNTIFS(Meccsek!$A$2:$A$201,A89,Meccsek!$N$2:$N$201,"Nyert"))</f>
        <v/>
      </c>
      <c r="K89" s="35" t="str">
        <f t="shared" si="18"/>
        <v/>
      </c>
      <c r="L89" s="35" t="str">
        <f t="shared" si="19"/>
        <v/>
      </c>
      <c r="M89" s="35" t="str">
        <f t="shared" si="20"/>
        <v/>
      </c>
      <c r="N89" s="35" t="str">
        <f>IFERROR(IF(M89="","",IF(N88="",Beállítások!$C$4,N88)+M89),"")</f>
        <v/>
      </c>
      <c r="Q89" s="46">
        <f>IFERROR(INDEX(Meccsek!$L$2:$L$201,MATCH(A89&amp;"-1",Meccsek!$T$2:$T$201,0)),0)</f>
        <v>0</v>
      </c>
      <c r="R89" s="46">
        <f>IFERROR(INDEX(Meccsek!$L$2:$L$201,MATCH(A89&amp;"-2",Meccsek!$T$2:$T$201,0)),0)</f>
        <v>0</v>
      </c>
      <c r="S89" s="46">
        <f>IFERROR(INDEX(Meccsek!$L$2:$L$201,MATCH(A89&amp;"-3",Meccsek!$T$2:$T$201,0)),0)</f>
        <v>0</v>
      </c>
      <c r="T89" s="46">
        <f>IFERROR(INDEX(Meccsek!$L$2:$L$201,MATCH(A89&amp;"-4",Meccsek!$T$2:$T$201,0)),0)</f>
        <v>0</v>
      </c>
      <c r="U89" s="46">
        <f>IFERROR(IF(INDEX(Meccsek!$N$2:$N$201,MATCH(A89&amp;"-1",Meccsek!$T$2:$T$201,0))="Nyert",Q89,IF(INDEX(Meccsek!$N$2:$N$201,MATCH(A89&amp;"-1",Meccsek!$T$2:$T$201,0))="Törölve",1,0)),0)</f>
        <v>0</v>
      </c>
      <c r="V89" s="46">
        <f>IFERROR(IF(INDEX(Meccsek!$N$2:$N$201,MATCH(A89&amp;"-2",Meccsek!$T$2:$T$201,0))="Nyert",R89,IF(INDEX(Meccsek!$N$2:$N$201,MATCH(A89&amp;"-2",Meccsek!$T$2:$T$201,0))="Törölve",1,0)),0)</f>
        <v>0</v>
      </c>
      <c r="W89" s="46">
        <f>IFERROR(IF(INDEX(Meccsek!$N$2:$N$201,MATCH(A89&amp;"-3",Meccsek!$T$2:$T$201,0))="Nyert",S89,IF(INDEX(Meccsek!$N$2:$N$201,MATCH(A89&amp;"-3",Meccsek!$T$2:$T$201,0))="Törölve",1,0)),0)</f>
        <v>0</v>
      </c>
      <c r="X89" s="46">
        <f>IFERROR(IF(INDEX(Meccsek!$N$2:$N$201,MATCH(A89&amp;"-4",Meccsek!$T$2:$T$201,0))="Nyert",T89,IF(INDEX(Meccsek!$N$2:$N$201,MATCH(A89&amp;"-4",Meccsek!$T$2:$T$201,0))="Törölve",1,0)),0)</f>
        <v>0</v>
      </c>
    </row>
    <row r="90" spans="1:24" ht="15" customHeight="1" x14ac:dyDescent="0.25">
      <c r="A90" s="36"/>
      <c r="B90" s="52" t="str">
        <f>IFERROR(INDEX(Meccsek!$B$2:$B$201,MATCH(A90&amp;"-1",Meccsek!$T$2:$T$201,0)),"")</f>
        <v/>
      </c>
      <c r="C90" s="36"/>
      <c r="D90" s="53" t="str">
        <f>IF(A90="","",COUNTIF(Meccsek!$A$2:$A$201,A90))</f>
        <v/>
      </c>
      <c r="E90" s="53" t="str">
        <f t="shared" si="14"/>
        <v/>
      </c>
      <c r="F90" s="54" t="str">
        <f t="shared" si="15"/>
        <v/>
      </c>
      <c r="G90" s="53" t="str">
        <f t="shared" si="16"/>
        <v/>
      </c>
      <c r="H90" s="56"/>
      <c r="I90" s="28" t="str">
        <f t="shared" si="17"/>
        <v/>
      </c>
      <c r="J90" s="53" t="str">
        <f>IF(A90="","",COUNTIFS(Meccsek!$A$2:$A$201,A90,Meccsek!$N$2:$N$201,"Nyert"))</f>
        <v/>
      </c>
      <c r="K90" s="28" t="str">
        <f t="shared" si="18"/>
        <v/>
      </c>
      <c r="L90" s="28" t="str">
        <f t="shared" si="19"/>
        <v/>
      </c>
      <c r="M90" s="28" t="str">
        <f t="shared" si="20"/>
        <v/>
      </c>
      <c r="N90" s="28" t="str">
        <f>IFERROR(IF(M90="","",IF(N89="",Beállítások!$C$4,N89)+M90),"")</f>
        <v/>
      </c>
      <c r="Q90" s="46">
        <f>IFERROR(INDEX(Meccsek!$L$2:$L$201,MATCH(A90&amp;"-1",Meccsek!$T$2:$T$201,0)),0)</f>
        <v>0</v>
      </c>
      <c r="R90" s="46">
        <f>IFERROR(INDEX(Meccsek!$L$2:$L$201,MATCH(A90&amp;"-2",Meccsek!$T$2:$T$201,0)),0)</f>
        <v>0</v>
      </c>
      <c r="S90" s="46">
        <f>IFERROR(INDEX(Meccsek!$L$2:$L$201,MATCH(A90&amp;"-3",Meccsek!$T$2:$T$201,0)),0)</f>
        <v>0</v>
      </c>
      <c r="T90" s="46">
        <f>IFERROR(INDEX(Meccsek!$L$2:$L$201,MATCH(A90&amp;"-4",Meccsek!$T$2:$T$201,0)),0)</f>
        <v>0</v>
      </c>
      <c r="U90" s="46">
        <f>IFERROR(IF(INDEX(Meccsek!$N$2:$N$201,MATCH(A90&amp;"-1",Meccsek!$T$2:$T$201,0))="Nyert",Q90,IF(INDEX(Meccsek!$N$2:$N$201,MATCH(A90&amp;"-1",Meccsek!$T$2:$T$201,0))="Törölve",1,0)),0)</f>
        <v>0</v>
      </c>
      <c r="V90" s="46">
        <f>IFERROR(IF(INDEX(Meccsek!$N$2:$N$201,MATCH(A90&amp;"-2",Meccsek!$T$2:$T$201,0))="Nyert",R90,IF(INDEX(Meccsek!$N$2:$N$201,MATCH(A90&amp;"-2",Meccsek!$T$2:$T$201,0))="Törölve",1,0)),0)</f>
        <v>0</v>
      </c>
      <c r="W90" s="46">
        <f>IFERROR(IF(INDEX(Meccsek!$N$2:$N$201,MATCH(A90&amp;"-3",Meccsek!$T$2:$T$201,0))="Nyert",S90,IF(INDEX(Meccsek!$N$2:$N$201,MATCH(A90&amp;"-3",Meccsek!$T$2:$T$201,0))="Törölve",1,0)),0)</f>
        <v>0</v>
      </c>
      <c r="X90" s="46">
        <f>IFERROR(IF(INDEX(Meccsek!$N$2:$N$201,MATCH(A90&amp;"-4",Meccsek!$T$2:$T$201,0))="Nyert",T90,IF(INDEX(Meccsek!$N$2:$N$201,MATCH(A90&amp;"-4",Meccsek!$T$2:$T$201,0))="Törölve",1,0)),0)</f>
        <v>0</v>
      </c>
    </row>
    <row r="91" spans="1:24" ht="15" customHeight="1" x14ac:dyDescent="0.25">
      <c r="A91" s="30"/>
      <c r="B91" s="48" t="str">
        <f>IFERROR(INDEX(Meccsek!$B$2:$B$201,MATCH(A91&amp;"-1",Meccsek!$T$2:$T$201,0)),"")</f>
        <v/>
      </c>
      <c r="C91" s="30"/>
      <c r="D91" s="49" t="str">
        <f>IF(A91="","",COUNTIF(Meccsek!$A$2:$A$201,A91))</f>
        <v/>
      </c>
      <c r="E91" s="49" t="str">
        <f t="shared" si="14"/>
        <v/>
      </c>
      <c r="F91" s="50" t="str">
        <f t="shared" si="15"/>
        <v/>
      </c>
      <c r="G91" s="49" t="str">
        <f t="shared" si="16"/>
        <v/>
      </c>
      <c r="H91" s="55"/>
      <c r="I91" s="35" t="str">
        <f t="shared" si="17"/>
        <v/>
      </c>
      <c r="J91" s="49" t="str">
        <f>IF(A91="","",COUNTIFS(Meccsek!$A$2:$A$201,A91,Meccsek!$N$2:$N$201,"Nyert"))</f>
        <v/>
      </c>
      <c r="K91" s="35" t="str">
        <f t="shared" si="18"/>
        <v/>
      </c>
      <c r="L91" s="35" t="str">
        <f t="shared" si="19"/>
        <v/>
      </c>
      <c r="M91" s="35" t="str">
        <f t="shared" si="20"/>
        <v/>
      </c>
      <c r="N91" s="35" t="str">
        <f>IFERROR(IF(M91="","",IF(N90="",Beállítások!$C$4,N90)+M91),"")</f>
        <v/>
      </c>
      <c r="Q91" s="46">
        <f>IFERROR(INDEX(Meccsek!$L$2:$L$201,MATCH(A91&amp;"-1",Meccsek!$T$2:$T$201,0)),0)</f>
        <v>0</v>
      </c>
      <c r="R91" s="46">
        <f>IFERROR(INDEX(Meccsek!$L$2:$L$201,MATCH(A91&amp;"-2",Meccsek!$T$2:$T$201,0)),0)</f>
        <v>0</v>
      </c>
      <c r="S91" s="46">
        <f>IFERROR(INDEX(Meccsek!$L$2:$L$201,MATCH(A91&amp;"-3",Meccsek!$T$2:$T$201,0)),0)</f>
        <v>0</v>
      </c>
      <c r="T91" s="46">
        <f>IFERROR(INDEX(Meccsek!$L$2:$L$201,MATCH(A91&amp;"-4",Meccsek!$T$2:$T$201,0)),0)</f>
        <v>0</v>
      </c>
      <c r="U91" s="46">
        <f>IFERROR(IF(INDEX(Meccsek!$N$2:$N$201,MATCH(A91&amp;"-1",Meccsek!$T$2:$T$201,0))="Nyert",Q91,IF(INDEX(Meccsek!$N$2:$N$201,MATCH(A91&amp;"-1",Meccsek!$T$2:$T$201,0))="Törölve",1,0)),0)</f>
        <v>0</v>
      </c>
      <c r="V91" s="46">
        <f>IFERROR(IF(INDEX(Meccsek!$N$2:$N$201,MATCH(A91&amp;"-2",Meccsek!$T$2:$T$201,0))="Nyert",R91,IF(INDEX(Meccsek!$N$2:$N$201,MATCH(A91&amp;"-2",Meccsek!$T$2:$T$201,0))="Törölve",1,0)),0)</f>
        <v>0</v>
      </c>
      <c r="W91" s="46">
        <f>IFERROR(IF(INDEX(Meccsek!$N$2:$N$201,MATCH(A91&amp;"-3",Meccsek!$T$2:$T$201,0))="Nyert",S91,IF(INDEX(Meccsek!$N$2:$N$201,MATCH(A91&amp;"-3",Meccsek!$T$2:$T$201,0))="Törölve",1,0)),0)</f>
        <v>0</v>
      </c>
      <c r="X91" s="46">
        <f>IFERROR(IF(INDEX(Meccsek!$N$2:$N$201,MATCH(A91&amp;"-4",Meccsek!$T$2:$T$201,0))="Nyert",T91,IF(INDEX(Meccsek!$N$2:$N$201,MATCH(A91&amp;"-4",Meccsek!$T$2:$T$201,0))="Törölve",1,0)),0)</f>
        <v>0</v>
      </c>
    </row>
    <row r="92" spans="1:24" ht="15" customHeight="1" x14ac:dyDescent="0.25">
      <c r="A92" s="36"/>
      <c r="B92" s="52" t="str">
        <f>IFERROR(INDEX(Meccsek!$B$2:$B$201,MATCH(A92&amp;"-1",Meccsek!$T$2:$T$201,0)),"")</f>
        <v/>
      </c>
      <c r="C92" s="36"/>
      <c r="D92" s="53" t="str">
        <f>IF(A92="","",COUNTIF(Meccsek!$A$2:$A$201,A92))</f>
        <v/>
      </c>
      <c r="E92" s="53" t="str">
        <f t="shared" si="14"/>
        <v/>
      </c>
      <c r="F92" s="54" t="str">
        <f t="shared" si="15"/>
        <v/>
      </c>
      <c r="G92" s="53" t="str">
        <f t="shared" si="16"/>
        <v/>
      </c>
      <c r="H92" s="56"/>
      <c r="I92" s="28" t="str">
        <f t="shared" si="17"/>
        <v/>
      </c>
      <c r="J92" s="53" t="str">
        <f>IF(A92="","",COUNTIFS(Meccsek!$A$2:$A$201,A92,Meccsek!$N$2:$N$201,"Nyert"))</f>
        <v/>
      </c>
      <c r="K92" s="28" t="str">
        <f t="shared" si="18"/>
        <v/>
      </c>
      <c r="L92" s="28" t="str">
        <f t="shared" si="19"/>
        <v/>
      </c>
      <c r="M92" s="28" t="str">
        <f t="shared" si="20"/>
        <v/>
      </c>
      <c r="N92" s="28" t="str">
        <f>IFERROR(IF(M92="","",IF(N91="",Beállítások!$C$4,N91)+M92),"")</f>
        <v/>
      </c>
      <c r="Q92" s="46">
        <f>IFERROR(INDEX(Meccsek!$L$2:$L$201,MATCH(A92&amp;"-1",Meccsek!$T$2:$T$201,0)),0)</f>
        <v>0</v>
      </c>
      <c r="R92" s="46">
        <f>IFERROR(INDEX(Meccsek!$L$2:$L$201,MATCH(A92&amp;"-2",Meccsek!$T$2:$T$201,0)),0)</f>
        <v>0</v>
      </c>
      <c r="S92" s="46">
        <f>IFERROR(INDEX(Meccsek!$L$2:$L$201,MATCH(A92&amp;"-3",Meccsek!$T$2:$T$201,0)),0)</f>
        <v>0</v>
      </c>
      <c r="T92" s="46">
        <f>IFERROR(INDEX(Meccsek!$L$2:$L$201,MATCH(A92&amp;"-4",Meccsek!$T$2:$T$201,0)),0)</f>
        <v>0</v>
      </c>
      <c r="U92" s="46">
        <f>IFERROR(IF(INDEX(Meccsek!$N$2:$N$201,MATCH(A92&amp;"-1",Meccsek!$T$2:$T$201,0))="Nyert",Q92,IF(INDEX(Meccsek!$N$2:$N$201,MATCH(A92&amp;"-1",Meccsek!$T$2:$T$201,0))="Törölve",1,0)),0)</f>
        <v>0</v>
      </c>
      <c r="V92" s="46">
        <f>IFERROR(IF(INDEX(Meccsek!$N$2:$N$201,MATCH(A92&amp;"-2",Meccsek!$T$2:$T$201,0))="Nyert",R92,IF(INDEX(Meccsek!$N$2:$N$201,MATCH(A92&amp;"-2",Meccsek!$T$2:$T$201,0))="Törölve",1,0)),0)</f>
        <v>0</v>
      </c>
      <c r="W92" s="46">
        <f>IFERROR(IF(INDEX(Meccsek!$N$2:$N$201,MATCH(A92&amp;"-3",Meccsek!$T$2:$T$201,0))="Nyert",S92,IF(INDEX(Meccsek!$N$2:$N$201,MATCH(A92&amp;"-3",Meccsek!$T$2:$T$201,0))="Törölve",1,0)),0)</f>
        <v>0</v>
      </c>
      <c r="X92" s="46">
        <f>IFERROR(IF(INDEX(Meccsek!$N$2:$N$201,MATCH(A92&amp;"-4",Meccsek!$T$2:$T$201,0))="Nyert",T92,IF(INDEX(Meccsek!$N$2:$N$201,MATCH(A92&amp;"-4",Meccsek!$T$2:$T$201,0))="Törölve",1,0)),0)</f>
        <v>0</v>
      </c>
    </row>
    <row r="93" spans="1:24" ht="15" customHeight="1" x14ac:dyDescent="0.25">
      <c r="A93" s="30"/>
      <c r="B93" s="48" t="str">
        <f>IFERROR(INDEX(Meccsek!$B$2:$B$201,MATCH(A93&amp;"-1",Meccsek!$T$2:$T$201,0)),"")</f>
        <v/>
      </c>
      <c r="C93" s="30"/>
      <c r="D93" s="49" t="str">
        <f>IF(A93="","",COUNTIF(Meccsek!$A$2:$A$201,A93))</f>
        <v/>
      </c>
      <c r="E93" s="49" t="str">
        <f t="shared" si="14"/>
        <v/>
      </c>
      <c r="F93" s="50" t="str">
        <f t="shared" si="15"/>
        <v/>
      </c>
      <c r="G93" s="49" t="str">
        <f t="shared" si="16"/>
        <v/>
      </c>
      <c r="H93" s="55"/>
      <c r="I93" s="35" t="str">
        <f t="shared" si="17"/>
        <v/>
      </c>
      <c r="J93" s="49" t="str">
        <f>IF(A93="","",COUNTIFS(Meccsek!$A$2:$A$201,A93,Meccsek!$N$2:$N$201,"Nyert"))</f>
        <v/>
      </c>
      <c r="K93" s="35" t="str">
        <f t="shared" si="18"/>
        <v/>
      </c>
      <c r="L93" s="35" t="str">
        <f t="shared" si="19"/>
        <v/>
      </c>
      <c r="M93" s="35" t="str">
        <f t="shared" si="20"/>
        <v/>
      </c>
      <c r="N93" s="35" t="str">
        <f>IFERROR(IF(M93="","",IF(N92="",Beállítások!$C$4,N92)+M93),"")</f>
        <v/>
      </c>
      <c r="Q93" s="46">
        <f>IFERROR(INDEX(Meccsek!$L$2:$L$201,MATCH(A93&amp;"-1",Meccsek!$T$2:$T$201,0)),0)</f>
        <v>0</v>
      </c>
      <c r="R93" s="46">
        <f>IFERROR(INDEX(Meccsek!$L$2:$L$201,MATCH(A93&amp;"-2",Meccsek!$T$2:$T$201,0)),0)</f>
        <v>0</v>
      </c>
      <c r="S93" s="46">
        <f>IFERROR(INDEX(Meccsek!$L$2:$L$201,MATCH(A93&amp;"-3",Meccsek!$T$2:$T$201,0)),0)</f>
        <v>0</v>
      </c>
      <c r="T93" s="46">
        <f>IFERROR(INDEX(Meccsek!$L$2:$L$201,MATCH(A93&amp;"-4",Meccsek!$T$2:$T$201,0)),0)</f>
        <v>0</v>
      </c>
      <c r="U93" s="46">
        <f>IFERROR(IF(INDEX(Meccsek!$N$2:$N$201,MATCH(A93&amp;"-1",Meccsek!$T$2:$T$201,0))="Nyert",Q93,IF(INDEX(Meccsek!$N$2:$N$201,MATCH(A93&amp;"-1",Meccsek!$T$2:$T$201,0))="Törölve",1,0)),0)</f>
        <v>0</v>
      </c>
      <c r="V93" s="46">
        <f>IFERROR(IF(INDEX(Meccsek!$N$2:$N$201,MATCH(A93&amp;"-2",Meccsek!$T$2:$T$201,0))="Nyert",R93,IF(INDEX(Meccsek!$N$2:$N$201,MATCH(A93&amp;"-2",Meccsek!$T$2:$T$201,0))="Törölve",1,0)),0)</f>
        <v>0</v>
      </c>
      <c r="W93" s="46">
        <f>IFERROR(IF(INDEX(Meccsek!$N$2:$N$201,MATCH(A93&amp;"-3",Meccsek!$T$2:$T$201,0))="Nyert",S93,IF(INDEX(Meccsek!$N$2:$N$201,MATCH(A93&amp;"-3",Meccsek!$T$2:$T$201,0))="Törölve",1,0)),0)</f>
        <v>0</v>
      </c>
      <c r="X93" s="46">
        <f>IFERROR(IF(INDEX(Meccsek!$N$2:$N$201,MATCH(A93&amp;"-4",Meccsek!$T$2:$T$201,0))="Nyert",T93,IF(INDEX(Meccsek!$N$2:$N$201,MATCH(A93&amp;"-4",Meccsek!$T$2:$T$201,0))="Törölve",1,0)),0)</f>
        <v>0</v>
      </c>
    </row>
    <row r="94" spans="1:24" ht="15" customHeight="1" x14ac:dyDescent="0.25">
      <c r="A94" s="36"/>
      <c r="B94" s="52" t="str">
        <f>IFERROR(INDEX(Meccsek!$B$2:$B$201,MATCH(A94&amp;"-1",Meccsek!$T$2:$T$201,0)),"")</f>
        <v/>
      </c>
      <c r="C94" s="36"/>
      <c r="D94" s="53" t="str">
        <f>IF(A94="","",COUNTIF(Meccsek!$A$2:$A$201,A94))</f>
        <v/>
      </c>
      <c r="E94" s="53" t="str">
        <f t="shared" si="14"/>
        <v/>
      </c>
      <c r="F94" s="54" t="str">
        <f t="shared" si="15"/>
        <v/>
      </c>
      <c r="G94" s="53" t="str">
        <f t="shared" si="16"/>
        <v/>
      </c>
      <c r="H94" s="56"/>
      <c r="I94" s="28" t="str">
        <f t="shared" si="17"/>
        <v/>
      </c>
      <c r="J94" s="53" t="str">
        <f>IF(A94="","",COUNTIFS(Meccsek!$A$2:$A$201,A94,Meccsek!$N$2:$N$201,"Nyert"))</f>
        <v/>
      </c>
      <c r="K94" s="28" t="str">
        <f t="shared" si="18"/>
        <v/>
      </c>
      <c r="L94" s="28" t="str">
        <f t="shared" si="19"/>
        <v/>
      </c>
      <c r="M94" s="28" t="str">
        <f t="shared" si="20"/>
        <v/>
      </c>
      <c r="N94" s="28" t="str">
        <f>IFERROR(IF(M94="","",IF(N93="",Beállítások!$C$4,N93)+M94),"")</f>
        <v/>
      </c>
      <c r="Q94" s="46">
        <f>IFERROR(INDEX(Meccsek!$L$2:$L$201,MATCH(A94&amp;"-1",Meccsek!$T$2:$T$201,0)),0)</f>
        <v>0</v>
      </c>
      <c r="R94" s="46">
        <f>IFERROR(INDEX(Meccsek!$L$2:$L$201,MATCH(A94&amp;"-2",Meccsek!$T$2:$T$201,0)),0)</f>
        <v>0</v>
      </c>
      <c r="S94" s="46">
        <f>IFERROR(INDEX(Meccsek!$L$2:$L$201,MATCH(A94&amp;"-3",Meccsek!$T$2:$T$201,0)),0)</f>
        <v>0</v>
      </c>
      <c r="T94" s="46">
        <f>IFERROR(INDEX(Meccsek!$L$2:$L$201,MATCH(A94&amp;"-4",Meccsek!$T$2:$T$201,0)),0)</f>
        <v>0</v>
      </c>
      <c r="U94" s="46">
        <f>IFERROR(IF(INDEX(Meccsek!$N$2:$N$201,MATCH(A94&amp;"-1",Meccsek!$T$2:$T$201,0))="Nyert",Q94,IF(INDEX(Meccsek!$N$2:$N$201,MATCH(A94&amp;"-1",Meccsek!$T$2:$T$201,0))="Törölve",1,0)),0)</f>
        <v>0</v>
      </c>
      <c r="V94" s="46">
        <f>IFERROR(IF(INDEX(Meccsek!$N$2:$N$201,MATCH(A94&amp;"-2",Meccsek!$T$2:$T$201,0))="Nyert",R94,IF(INDEX(Meccsek!$N$2:$N$201,MATCH(A94&amp;"-2",Meccsek!$T$2:$T$201,0))="Törölve",1,0)),0)</f>
        <v>0</v>
      </c>
      <c r="W94" s="46">
        <f>IFERROR(IF(INDEX(Meccsek!$N$2:$N$201,MATCH(A94&amp;"-3",Meccsek!$T$2:$T$201,0))="Nyert",S94,IF(INDEX(Meccsek!$N$2:$N$201,MATCH(A94&amp;"-3",Meccsek!$T$2:$T$201,0))="Törölve",1,0)),0)</f>
        <v>0</v>
      </c>
      <c r="X94" s="46">
        <f>IFERROR(IF(INDEX(Meccsek!$N$2:$N$201,MATCH(A94&amp;"-4",Meccsek!$T$2:$T$201,0))="Nyert",T94,IF(INDEX(Meccsek!$N$2:$N$201,MATCH(A94&amp;"-4",Meccsek!$T$2:$T$201,0))="Törölve",1,0)),0)</f>
        <v>0</v>
      </c>
    </row>
    <row r="95" spans="1:24" ht="15" customHeight="1" x14ac:dyDescent="0.25">
      <c r="A95" s="30"/>
      <c r="B95" s="48" t="str">
        <f>IFERROR(INDEX(Meccsek!$B$2:$B$201,MATCH(A95&amp;"-1",Meccsek!$T$2:$T$201,0)),"")</f>
        <v/>
      </c>
      <c r="C95" s="30"/>
      <c r="D95" s="49" t="str">
        <f>IF(A95="","",COUNTIF(Meccsek!$A$2:$A$201,A95))</f>
        <v/>
      </c>
      <c r="E95" s="49" t="str">
        <f t="shared" si="14"/>
        <v/>
      </c>
      <c r="F95" s="50" t="str">
        <f t="shared" si="15"/>
        <v/>
      </c>
      <c r="G95" s="49" t="str">
        <f t="shared" si="16"/>
        <v/>
      </c>
      <c r="H95" s="55"/>
      <c r="I95" s="35" t="str">
        <f t="shared" si="17"/>
        <v/>
      </c>
      <c r="J95" s="49" t="str">
        <f>IF(A95="","",COUNTIFS(Meccsek!$A$2:$A$201,A95,Meccsek!$N$2:$N$201,"Nyert"))</f>
        <v/>
      </c>
      <c r="K95" s="35" t="str">
        <f t="shared" si="18"/>
        <v/>
      </c>
      <c r="L95" s="35" t="str">
        <f t="shared" si="19"/>
        <v/>
      </c>
      <c r="M95" s="35" t="str">
        <f t="shared" si="20"/>
        <v/>
      </c>
      <c r="N95" s="35" t="str">
        <f>IFERROR(IF(M95="","",IF(N94="",Beállítások!$C$4,N94)+M95),"")</f>
        <v/>
      </c>
      <c r="Q95" s="46">
        <f>IFERROR(INDEX(Meccsek!$L$2:$L$201,MATCH(A95&amp;"-1",Meccsek!$T$2:$T$201,0)),0)</f>
        <v>0</v>
      </c>
      <c r="R95" s="46">
        <f>IFERROR(INDEX(Meccsek!$L$2:$L$201,MATCH(A95&amp;"-2",Meccsek!$T$2:$T$201,0)),0)</f>
        <v>0</v>
      </c>
      <c r="S95" s="46">
        <f>IFERROR(INDEX(Meccsek!$L$2:$L$201,MATCH(A95&amp;"-3",Meccsek!$T$2:$T$201,0)),0)</f>
        <v>0</v>
      </c>
      <c r="T95" s="46">
        <f>IFERROR(INDEX(Meccsek!$L$2:$L$201,MATCH(A95&amp;"-4",Meccsek!$T$2:$T$201,0)),0)</f>
        <v>0</v>
      </c>
      <c r="U95" s="46">
        <f>IFERROR(IF(INDEX(Meccsek!$N$2:$N$201,MATCH(A95&amp;"-1",Meccsek!$T$2:$T$201,0))="Nyert",Q95,IF(INDEX(Meccsek!$N$2:$N$201,MATCH(A95&amp;"-1",Meccsek!$T$2:$T$201,0))="Törölve",1,0)),0)</f>
        <v>0</v>
      </c>
      <c r="V95" s="46">
        <f>IFERROR(IF(INDEX(Meccsek!$N$2:$N$201,MATCH(A95&amp;"-2",Meccsek!$T$2:$T$201,0))="Nyert",R95,IF(INDEX(Meccsek!$N$2:$N$201,MATCH(A95&amp;"-2",Meccsek!$T$2:$T$201,0))="Törölve",1,0)),0)</f>
        <v>0</v>
      </c>
      <c r="W95" s="46">
        <f>IFERROR(IF(INDEX(Meccsek!$N$2:$N$201,MATCH(A95&amp;"-3",Meccsek!$T$2:$T$201,0))="Nyert",S95,IF(INDEX(Meccsek!$N$2:$N$201,MATCH(A95&amp;"-3",Meccsek!$T$2:$T$201,0))="Törölve",1,0)),0)</f>
        <v>0</v>
      </c>
      <c r="X95" s="46">
        <f>IFERROR(IF(INDEX(Meccsek!$N$2:$N$201,MATCH(A95&amp;"-4",Meccsek!$T$2:$T$201,0))="Nyert",T95,IF(INDEX(Meccsek!$N$2:$N$201,MATCH(A95&amp;"-4",Meccsek!$T$2:$T$201,0))="Törölve",1,0)),0)</f>
        <v>0</v>
      </c>
    </row>
    <row r="96" spans="1:24" ht="15" customHeight="1" x14ac:dyDescent="0.25">
      <c r="A96" s="36"/>
      <c r="B96" s="52" t="str">
        <f>IFERROR(INDEX(Meccsek!$B$2:$B$201,MATCH(A96&amp;"-1",Meccsek!$T$2:$T$201,0)),"")</f>
        <v/>
      </c>
      <c r="C96" s="36"/>
      <c r="D96" s="53" t="str">
        <f>IF(A96="","",COUNTIF(Meccsek!$A$2:$A$201,A96))</f>
        <v/>
      </c>
      <c r="E96" s="53" t="str">
        <f t="shared" si="14"/>
        <v/>
      </c>
      <c r="F96" s="54" t="str">
        <f t="shared" si="15"/>
        <v/>
      </c>
      <c r="G96" s="53" t="str">
        <f t="shared" si="16"/>
        <v/>
      </c>
      <c r="H96" s="56"/>
      <c r="I96" s="28" t="str">
        <f t="shared" si="17"/>
        <v/>
      </c>
      <c r="J96" s="53" t="str">
        <f>IF(A96="","",COUNTIFS(Meccsek!$A$2:$A$201,A96,Meccsek!$N$2:$N$201,"Nyert"))</f>
        <v/>
      </c>
      <c r="K96" s="28" t="str">
        <f t="shared" si="18"/>
        <v/>
      </c>
      <c r="L96" s="28" t="str">
        <f t="shared" si="19"/>
        <v/>
      </c>
      <c r="M96" s="28" t="str">
        <f t="shared" si="20"/>
        <v/>
      </c>
      <c r="N96" s="28" t="str">
        <f>IFERROR(IF(M96="","",IF(N95="",Beállítások!$C$4,N95)+M96),"")</f>
        <v/>
      </c>
      <c r="Q96" s="46">
        <f>IFERROR(INDEX(Meccsek!$L$2:$L$201,MATCH(A96&amp;"-1",Meccsek!$T$2:$T$201,0)),0)</f>
        <v>0</v>
      </c>
      <c r="R96" s="46">
        <f>IFERROR(INDEX(Meccsek!$L$2:$L$201,MATCH(A96&amp;"-2",Meccsek!$T$2:$T$201,0)),0)</f>
        <v>0</v>
      </c>
      <c r="S96" s="46">
        <f>IFERROR(INDEX(Meccsek!$L$2:$L$201,MATCH(A96&amp;"-3",Meccsek!$T$2:$T$201,0)),0)</f>
        <v>0</v>
      </c>
      <c r="T96" s="46">
        <f>IFERROR(INDEX(Meccsek!$L$2:$L$201,MATCH(A96&amp;"-4",Meccsek!$T$2:$T$201,0)),0)</f>
        <v>0</v>
      </c>
      <c r="U96" s="46">
        <f>IFERROR(IF(INDEX(Meccsek!$N$2:$N$201,MATCH(A96&amp;"-1",Meccsek!$T$2:$T$201,0))="Nyert",Q96,IF(INDEX(Meccsek!$N$2:$N$201,MATCH(A96&amp;"-1",Meccsek!$T$2:$T$201,0))="Törölve",1,0)),0)</f>
        <v>0</v>
      </c>
      <c r="V96" s="46">
        <f>IFERROR(IF(INDEX(Meccsek!$N$2:$N$201,MATCH(A96&amp;"-2",Meccsek!$T$2:$T$201,0))="Nyert",R96,IF(INDEX(Meccsek!$N$2:$N$201,MATCH(A96&amp;"-2",Meccsek!$T$2:$T$201,0))="Törölve",1,0)),0)</f>
        <v>0</v>
      </c>
      <c r="W96" s="46">
        <f>IFERROR(IF(INDEX(Meccsek!$N$2:$N$201,MATCH(A96&amp;"-3",Meccsek!$T$2:$T$201,0))="Nyert",S96,IF(INDEX(Meccsek!$N$2:$N$201,MATCH(A96&amp;"-3",Meccsek!$T$2:$T$201,0))="Törölve",1,0)),0)</f>
        <v>0</v>
      </c>
      <c r="X96" s="46">
        <f>IFERROR(IF(INDEX(Meccsek!$N$2:$N$201,MATCH(A96&amp;"-4",Meccsek!$T$2:$T$201,0))="Nyert",T96,IF(INDEX(Meccsek!$N$2:$N$201,MATCH(A96&amp;"-4",Meccsek!$T$2:$T$201,0))="Törölve",1,0)),0)</f>
        <v>0</v>
      </c>
    </row>
    <row r="97" spans="1:24" ht="15" customHeight="1" x14ac:dyDescent="0.25">
      <c r="A97" s="30"/>
      <c r="B97" s="48" t="str">
        <f>IFERROR(INDEX(Meccsek!$B$2:$B$201,MATCH(A97&amp;"-1",Meccsek!$T$2:$T$201,0)),"")</f>
        <v/>
      </c>
      <c r="C97" s="30"/>
      <c r="D97" s="49" t="str">
        <f>IF(A97="","",COUNTIF(Meccsek!$A$2:$A$201,A97))</f>
        <v/>
      </c>
      <c r="E97" s="49" t="str">
        <f t="shared" si="14"/>
        <v/>
      </c>
      <c r="F97" s="50" t="str">
        <f t="shared" si="15"/>
        <v/>
      </c>
      <c r="G97" s="49" t="str">
        <f t="shared" si="16"/>
        <v/>
      </c>
      <c r="H97" s="55"/>
      <c r="I97" s="35" t="str">
        <f t="shared" si="17"/>
        <v/>
      </c>
      <c r="J97" s="49" t="str">
        <f>IF(A97="","",COUNTIFS(Meccsek!$A$2:$A$201,A97,Meccsek!$N$2:$N$201,"Nyert"))</f>
        <v/>
      </c>
      <c r="K97" s="35" t="str">
        <f t="shared" si="18"/>
        <v/>
      </c>
      <c r="L97" s="35" t="str">
        <f t="shared" si="19"/>
        <v/>
      </c>
      <c r="M97" s="35" t="str">
        <f t="shared" si="20"/>
        <v/>
      </c>
      <c r="N97" s="35" t="str">
        <f>IFERROR(IF(M97="","",IF(N96="",Beállítások!$C$4,N96)+M97),"")</f>
        <v/>
      </c>
      <c r="Q97" s="46">
        <f>IFERROR(INDEX(Meccsek!$L$2:$L$201,MATCH(A97&amp;"-1",Meccsek!$T$2:$T$201,0)),0)</f>
        <v>0</v>
      </c>
      <c r="R97" s="46">
        <f>IFERROR(INDEX(Meccsek!$L$2:$L$201,MATCH(A97&amp;"-2",Meccsek!$T$2:$T$201,0)),0)</f>
        <v>0</v>
      </c>
      <c r="S97" s="46">
        <f>IFERROR(INDEX(Meccsek!$L$2:$L$201,MATCH(A97&amp;"-3",Meccsek!$T$2:$T$201,0)),0)</f>
        <v>0</v>
      </c>
      <c r="T97" s="46">
        <f>IFERROR(INDEX(Meccsek!$L$2:$L$201,MATCH(A97&amp;"-4",Meccsek!$T$2:$T$201,0)),0)</f>
        <v>0</v>
      </c>
      <c r="U97" s="46">
        <f>IFERROR(IF(INDEX(Meccsek!$N$2:$N$201,MATCH(A97&amp;"-1",Meccsek!$T$2:$T$201,0))="Nyert",Q97,IF(INDEX(Meccsek!$N$2:$N$201,MATCH(A97&amp;"-1",Meccsek!$T$2:$T$201,0))="Törölve",1,0)),0)</f>
        <v>0</v>
      </c>
      <c r="V97" s="46">
        <f>IFERROR(IF(INDEX(Meccsek!$N$2:$N$201,MATCH(A97&amp;"-2",Meccsek!$T$2:$T$201,0))="Nyert",R97,IF(INDEX(Meccsek!$N$2:$N$201,MATCH(A97&amp;"-2",Meccsek!$T$2:$T$201,0))="Törölve",1,0)),0)</f>
        <v>0</v>
      </c>
      <c r="W97" s="46">
        <f>IFERROR(IF(INDEX(Meccsek!$N$2:$N$201,MATCH(A97&amp;"-3",Meccsek!$T$2:$T$201,0))="Nyert",S97,IF(INDEX(Meccsek!$N$2:$N$201,MATCH(A97&amp;"-3",Meccsek!$T$2:$T$201,0))="Törölve",1,0)),0)</f>
        <v>0</v>
      </c>
      <c r="X97" s="46">
        <f>IFERROR(IF(INDEX(Meccsek!$N$2:$N$201,MATCH(A97&amp;"-4",Meccsek!$T$2:$T$201,0))="Nyert",T97,IF(INDEX(Meccsek!$N$2:$N$201,MATCH(A97&amp;"-4",Meccsek!$T$2:$T$201,0))="Törölve",1,0)),0)</f>
        <v>0</v>
      </c>
    </row>
    <row r="98" spans="1:24" ht="15" customHeight="1" x14ac:dyDescent="0.25">
      <c r="A98" s="36"/>
      <c r="B98" s="52" t="str">
        <f>IFERROR(INDEX(Meccsek!$B$2:$B$201,MATCH(A98&amp;"-1",Meccsek!$T$2:$T$201,0)),"")</f>
        <v/>
      </c>
      <c r="C98" s="36"/>
      <c r="D98" s="53" t="str">
        <f>IF(A98="","",COUNTIF(Meccsek!$A$2:$A$201,A98))</f>
        <v/>
      </c>
      <c r="E98" s="53" t="str">
        <f t="shared" ref="E98:E129" si="21">IF(OR(A98="",C98=""),"",IF(C98="Egyes kötés",D98,IF(C98="2-es kötés",2,IF(C98="2/3 kombináció",3,IF(C98="3-as kötés",3,IF(C98="Trixie",3,IF(C98="Patent",3,IF(C98="2/4 kombináció",4,IF(C98="3/4 kombináció",4,IF(C98="4-es kötés",4,IF(C98="Yankee",4,IF(C98="Lucky15",4,0))))))))))))</f>
        <v/>
      </c>
      <c r="F98" s="54" t="str">
        <f t="shared" ref="F98:F129" si="22">IF(A98="","",IF(C98="",IF(D98=1,"1 láb → Egyes kötés",IF(D98=2,"2 láb → Egyes, 2-es kötés",IF(D98=3,"3 láb → Egyes, 2/3, 3-as kötés, Trixie, Patent",IF(D98=4,"4 láb → Egyes, 2/4, 3/4, 4-es kötés, Yankee, Lucky15",IF(D98=0,"Vidd fel a lábakat a Meccsek lapon","5+ láb: egyéni kezelés"))))),IF(C98="Egyes kötés",IF(D98&gt;=1,"✓ OK ("&amp;D98&amp;" egyes)","⚠ nincs láb"),IF(D98&lt;E98,"⚠ Kevés láb ("&amp;D98&amp;"/"&amp;E98&amp;")",IF(D98&gt;E98,"⚠ Sok láb ("&amp;D98&amp;"/"&amp;E98&amp;")","✓ OK")))))</f>
        <v/>
      </c>
      <c r="G98" s="53" t="str">
        <f t="shared" si="16"/>
        <v/>
      </c>
      <c r="H98" s="56"/>
      <c r="I98" s="28" t="str">
        <f t="shared" ref="I98:I129" si="23">IFERROR(IF(OR(G98="",G98=0,H98=""),"",G98*H98),"")</f>
        <v/>
      </c>
      <c r="J98" s="53" t="str">
        <f>IF(A98="","",COUNTIFS(Meccsek!$A$2:$A$201,A98,Meccsek!$N$2:$N$201,"Nyert"))</f>
        <v/>
      </c>
      <c r="K98" s="28" t="str">
        <f t="shared" si="18"/>
        <v/>
      </c>
      <c r="L98" s="28" t="str">
        <f t="shared" si="19"/>
        <v/>
      </c>
      <c r="M98" s="28" t="str">
        <f t="shared" ref="M98:M129" si="24">IFERROR(IF(L98="","",L98-I98),"")</f>
        <v/>
      </c>
      <c r="N98" s="28" t="str">
        <f>IFERROR(IF(M98="","",IF(N97="",Beállítások!$C$4,N97)+M98),"")</f>
        <v/>
      </c>
      <c r="Q98" s="46">
        <f>IFERROR(INDEX(Meccsek!$L$2:$L$201,MATCH(A98&amp;"-1",Meccsek!$T$2:$T$201,0)),0)</f>
        <v>0</v>
      </c>
      <c r="R98" s="46">
        <f>IFERROR(INDEX(Meccsek!$L$2:$L$201,MATCH(A98&amp;"-2",Meccsek!$T$2:$T$201,0)),0)</f>
        <v>0</v>
      </c>
      <c r="S98" s="46">
        <f>IFERROR(INDEX(Meccsek!$L$2:$L$201,MATCH(A98&amp;"-3",Meccsek!$T$2:$T$201,0)),0)</f>
        <v>0</v>
      </c>
      <c r="T98" s="46">
        <f>IFERROR(INDEX(Meccsek!$L$2:$L$201,MATCH(A98&amp;"-4",Meccsek!$T$2:$T$201,0)),0)</f>
        <v>0</v>
      </c>
      <c r="U98" s="46">
        <f>IFERROR(IF(INDEX(Meccsek!$N$2:$N$201,MATCH(A98&amp;"-1",Meccsek!$T$2:$T$201,0))="Nyert",Q98,IF(INDEX(Meccsek!$N$2:$N$201,MATCH(A98&amp;"-1",Meccsek!$T$2:$T$201,0))="Törölve",1,0)),0)</f>
        <v>0</v>
      </c>
      <c r="V98" s="46">
        <f>IFERROR(IF(INDEX(Meccsek!$N$2:$N$201,MATCH(A98&amp;"-2",Meccsek!$T$2:$T$201,0))="Nyert",R98,IF(INDEX(Meccsek!$N$2:$N$201,MATCH(A98&amp;"-2",Meccsek!$T$2:$T$201,0))="Törölve",1,0)),0)</f>
        <v>0</v>
      </c>
      <c r="W98" s="46">
        <f>IFERROR(IF(INDEX(Meccsek!$N$2:$N$201,MATCH(A98&amp;"-3",Meccsek!$T$2:$T$201,0))="Nyert",S98,IF(INDEX(Meccsek!$N$2:$N$201,MATCH(A98&amp;"-3",Meccsek!$T$2:$T$201,0))="Törölve",1,0)),0)</f>
        <v>0</v>
      </c>
      <c r="X98" s="46">
        <f>IFERROR(IF(INDEX(Meccsek!$N$2:$N$201,MATCH(A98&amp;"-4",Meccsek!$T$2:$T$201,0))="Nyert",T98,IF(INDEX(Meccsek!$N$2:$N$201,MATCH(A98&amp;"-4",Meccsek!$T$2:$T$201,0))="Törölve",1,0)),0)</f>
        <v>0</v>
      </c>
    </row>
    <row r="99" spans="1:24" ht="15" customHeight="1" x14ac:dyDescent="0.25">
      <c r="A99" s="30"/>
      <c r="B99" s="48" t="str">
        <f>IFERROR(INDEX(Meccsek!$B$2:$B$201,MATCH(A99&amp;"-1",Meccsek!$T$2:$T$201,0)),"")</f>
        <v/>
      </c>
      <c r="C99" s="30"/>
      <c r="D99" s="49" t="str">
        <f>IF(A99="","",COUNTIF(Meccsek!$A$2:$A$201,A99))</f>
        <v/>
      </c>
      <c r="E99" s="49" t="str">
        <f t="shared" si="21"/>
        <v/>
      </c>
      <c r="F99" s="50" t="str">
        <f t="shared" si="22"/>
        <v/>
      </c>
      <c r="G99" s="49" t="str">
        <f t="shared" si="16"/>
        <v/>
      </c>
      <c r="H99" s="55"/>
      <c r="I99" s="35" t="str">
        <f t="shared" si="23"/>
        <v/>
      </c>
      <c r="J99" s="49" t="str">
        <f>IF(A99="","",COUNTIFS(Meccsek!$A$2:$A$201,A99,Meccsek!$N$2:$N$201,"Nyert"))</f>
        <v/>
      </c>
      <c r="K99" s="35" t="str">
        <f t="shared" si="18"/>
        <v/>
      </c>
      <c r="L99" s="35" t="str">
        <f t="shared" si="19"/>
        <v/>
      </c>
      <c r="M99" s="35" t="str">
        <f t="shared" si="24"/>
        <v/>
      </c>
      <c r="N99" s="35" t="str">
        <f>IFERROR(IF(M99="","",IF(N98="",Beállítások!$C$4,N98)+M99),"")</f>
        <v/>
      </c>
      <c r="Q99" s="46">
        <f>IFERROR(INDEX(Meccsek!$L$2:$L$201,MATCH(A99&amp;"-1",Meccsek!$T$2:$T$201,0)),0)</f>
        <v>0</v>
      </c>
      <c r="R99" s="46">
        <f>IFERROR(INDEX(Meccsek!$L$2:$L$201,MATCH(A99&amp;"-2",Meccsek!$T$2:$T$201,0)),0)</f>
        <v>0</v>
      </c>
      <c r="S99" s="46">
        <f>IFERROR(INDEX(Meccsek!$L$2:$L$201,MATCH(A99&amp;"-3",Meccsek!$T$2:$T$201,0)),0)</f>
        <v>0</v>
      </c>
      <c r="T99" s="46">
        <f>IFERROR(INDEX(Meccsek!$L$2:$L$201,MATCH(A99&amp;"-4",Meccsek!$T$2:$T$201,0)),0)</f>
        <v>0</v>
      </c>
      <c r="U99" s="46">
        <f>IFERROR(IF(INDEX(Meccsek!$N$2:$N$201,MATCH(A99&amp;"-1",Meccsek!$T$2:$T$201,0))="Nyert",Q99,IF(INDEX(Meccsek!$N$2:$N$201,MATCH(A99&amp;"-1",Meccsek!$T$2:$T$201,0))="Törölve",1,0)),0)</f>
        <v>0</v>
      </c>
      <c r="V99" s="46">
        <f>IFERROR(IF(INDEX(Meccsek!$N$2:$N$201,MATCH(A99&amp;"-2",Meccsek!$T$2:$T$201,0))="Nyert",R99,IF(INDEX(Meccsek!$N$2:$N$201,MATCH(A99&amp;"-2",Meccsek!$T$2:$T$201,0))="Törölve",1,0)),0)</f>
        <v>0</v>
      </c>
      <c r="W99" s="46">
        <f>IFERROR(IF(INDEX(Meccsek!$N$2:$N$201,MATCH(A99&amp;"-3",Meccsek!$T$2:$T$201,0))="Nyert",S99,IF(INDEX(Meccsek!$N$2:$N$201,MATCH(A99&amp;"-3",Meccsek!$T$2:$T$201,0))="Törölve",1,0)),0)</f>
        <v>0</v>
      </c>
      <c r="X99" s="46">
        <f>IFERROR(IF(INDEX(Meccsek!$N$2:$N$201,MATCH(A99&amp;"-4",Meccsek!$T$2:$T$201,0))="Nyert",T99,IF(INDEX(Meccsek!$N$2:$N$201,MATCH(A99&amp;"-4",Meccsek!$T$2:$T$201,0))="Törölve",1,0)),0)</f>
        <v>0</v>
      </c>
    </row>
    <row r="100" spans="1:24" ht="15" customHeight="1" x14ac:dyDescent="0.25">
      <c r="A100" s="36"/>
      <c r="B100" s="52" t="str">
        <f>IFERROR(INDEX(Meccsek!$B$2:$B$201,MATCH(A100&amp;"-1",Meccsek!$T$2:$T$201,0)),"")</f>
        <v/>
      </c>
      <c r="C100" s="36"/>
      <c r="D100" s="53" t="str">
        <f>IF(A100="","",COUNTIF(Meccsek!$A$2:$A$201,A100))</f>
        <v/>
      </c>
      <c r="E100" s="53" t="str">
        <f t="shared" si="21"/>
        <v/>
      </c>
      <c r="F100" s="54" t="str">
        <f t="shared" si="22"/>
        <v/>
      </c>
      <c r="G100" s="53" t="str">
        <f t="shared" si="16"/>
        <v/>
      </c>
      <c r="H100" s="56"/>
      <c r="I100" s="28" t="str">
        <f t="shared" si="23"/>
        <v/>
      </c>
      <c r="J100" s="53" t="str">
        <f>IF(A100="","",COUNTIFS(Meccsek!$A$2:$A$201,A100,Meccsek!$N$2:$N$201,"Nyert"))</f>
        <v/>
      </c>
      <c r="K100" s="28" t="str">
        <f t="shared" si="18"/>
        <v/>
      </c>
      <c r="L100" s="28" t="str">
        <f t="shared" si="19"/>
        <v/>
      </c>
      <c r="M100" s="28" t="str">
        <f t="shared" si="24"/>
        <v/>
      </c>
      <c r="N100" s="28" t="str">
        <f>IFERROR(IF(M100="","",IF(N99="",Beállítások!$C$4,N99)+M100),"")</f>
        <v/>
      </c>
      <c r="Q100" s="46">
        <f>IFERROR(INDEX(Meccsek!$L$2:$L$201,MATCH(A100&amp;"-1",Meccsek!$T$2:$T$201,0)),0)</f>
        <v>0</v>
      </c>
      <c r="R100" s="46">
        <f>IFERROR(INDEX(Meccsek!$L$2:$L$201,MATCH(A100&amp;"-2",Meccsek!$T$2:$T$201,0)),0)</f>
        <v>0</v>
      </c>
      <c r="S100" s="46">
        <f>IFERROR(INDEX(Meccsek!$L$2:$L$201,MATCH(A100&amp;"-3",Meccsek!$T$2:$T$201,0)),0)</f>
        <v>0</v>
      </c>
      <c r="T100" s="46">
        <f>IFERROR(INDEX(Meccsek!$L$2:$L$201,MATCH(A100&amp;"-4",Meccsek!$T$2:$T$201,0)),0)</f>
        <v>0</v>
      </c>
      <c r="U100" s="46">
        <f>IFERROR(IF(INDEX(Meccsek!$N$2:$N$201,MATCH(A100&amp;"-1",Meccsek!$T$2:$T$201,0))="Nyert",Q100,IF(INDEX(Meccsek!$N$2:$N$201,MATCH(A100&amp;"-1",Meccsek!$T$2:$T$201,0))="Törölve",1,0)),0)</f>
        <v>0</v>
      </c>
      <c r="V100" s="46">
        <f>IFERROR(IF(INDEX(Meccsek!$N$2:$N$201,MATCH(A100&amp;"-2",Meccsek!$T$2:$T$201,0))="Nyert",R100,IF(INDEX(Meccsek!$N$2:$N$201,MATCH(A100&amp;"-2",Meccsek!$T$2:$T$201,0))="Törölve",1,0)),0)</f>
        <v>0</v>
      </c>
      <c r="W100" s="46">
        <f>IFERROR(IF(INDEX(Meccsek!$N$2:$N$201,MATCH(A100&amp;"-3",Meccsek!$T$2:$T$201,0))="Nyert",S100,IF(INDEX(Meccsek!$N$2:$N$201,MATCH(A100&amp;"-3",Meccsek!$T$2:$T$201,0))="Törölve",1,0)),0)</f>
        <v>0</v>
      </c>
      <c r="X100" s="46">
        <f>IFERROR(IF(INDEX(Meccsek!$N$2:$N$201,MATCH(A100&amp;"-4",Meccsek!$T$2:$T$201,0))="Nyert",T100,IF(INDEX(Meccsek!$N$2:$N$201,MATCH(A100&amp;"-4",Meccsek!$T$2:$T$201,0))="Törölve",1,0)),0)</f>
        <v>0</v>
      </c>
    </row>
    <row r="101" spans="1:24" ht="15" customHeight="1" x14ac:dyDescent="0.25">
      <c r="A101" s="30"/>
      <c r="B101" s="48" t="str">
        <f>IFERROR(INDEX(Meccsek!$B$2:$B$201,MATCH(A101&amp;"-1",Meccsek!$T$2:$T$201,0)),"")</f>
        <v/>
      </c>
      <c r="C101" s="30"/>
      <c r="D101" s="49" t="str">
        <f>IF(A101="","",COUNTIF(Meccsek!$A$2:$A$201,A101))</f>
        <v/>
      </c>
      <c r="E101" s="49" t="str">
        <f t="shared" si="21"/>
        <v/>
      </c>
      <c r="F101" s="50" t="str">
        <f t="shared" si="22"/>
        <v/>
      </c>
      <c r="G101" s="49" t="str">
        <f t="shared" si="16"/>
        <v/>
      </c>
      <c r="H101" s="55"/>
      <c r="I101" s="35" t="str">
        <f t="shared" si="23"/>
        <v/>
      </c>
      <c r="J101" s="49" t="str">
        <f>IF(A101="","",COUNTIFS(Meccsek!$A$2:$A$201,A101,Meccsek!$N$2:$N$201,"Nyert"))</f>
        <v/>
      </c>
      <c r="K101" s="35" t="str">
        <f t="shared" si="18"/>
        <v/>
      </c>
      <c r="L101" s="35" t="str">
        <f t="shared" si="19"/>
        <v/>
      </c>
      <c r="M101" s="35" t="str">
        <f t="shared" si="24"/>
        <v/>
      </c>
      <c r="N101" s="35" t="str">
        <f>IFERROR(IF(M101="","",IF(N100="",Beállítások!$C$4,N100)+M101),"")</f>
        <v/>
      </c>
      <c r="Q101" s="46">
        <f>IFERROR(INDEX(Meccsek!$L$2:$L$201,MATCH(A101&amp;"-1",Meccsek!$T$2:$T$201,0)),0)</f>
        <v>0</v>
      </c>
      <c r="R101" s="46">
        <f>IFERROR(INDEX(Meccsek!$L$2:$L$201,MATCH(A101&amp;"-2",Meccsek!$T$2:$T$201,0)),0)</f>
        <v>0</v>
      </c>
      <c r="S101" s="46">
        <f>IFERROR(INDEX(Meccsek!$L$2:$L$201,MATCH(A101&amp;"-3",Meccsek!$T$2:$T$201,0)),0)</f>
        <v>0</v>
      </c>
      <c r="T101" s="46">
        <f>IFERROR(INDEX(Meccsek!$L$2:$L$201,MATCH(A101&amp;"-4",Meccsek!$T$2:$T$201,0)),0)</f>
        <v>0</v>
      </c>
      <c r="U101" s="46">
        <f>IFERROR(IF(INDEX(Meccsek!$N$2:$N$201,MATCH(A101&amp;"-1",Meccsek!$T$2:$T$201,0))="Nyert",Q101,IF(INDEX(Meccsek!$N$2:$N$201,MATCH(A101&amp;"-1",Meccsek!$T$2:$T$201,0))="Törölve",1,0)),0)</f>
        <v>0</v>
      </c>
      <c r="V101" s="46">
        <f>IFERROR(IF(INDEX(Meccsek!$N$2:$N$201,MATCH(A101&amp;"-2",Meccsek!$T$2:$T$201,0))="Nyert",R101,IF(INDEX(Meccsek!$N$2:$N$201,MATCH(A101&amp;"-2",Meccsek!$T$2:$T$201,0))="Törölve",1,0)),0)</f>
        <v>0</v>
      </c>
      <c r="W101" s="46">
        <f>IFERROR(IF(INDEX(Meccsek!$N$2:$N$201,MATCH(A101&amp;"-3",Meccsek!$T$2:$T$201,0))="Nyert",S101,IF(INDEX(Meccsek!$N$2:$N$201,MATCH(A101&amp;"-3",Meccsek!$T$2:$T$201,0))="Törölve",1,0)),0)</f>
        <v>0</v>
      </c>
      <c r="X101" s="46">
        <f>IFERROR(IF(INDEX(Meccsek!$N$2:$N$201,MATCH(A101&amp;"-4",Meccsek!$T$2:$T$201,0))="Nyert",T101,IF(INDEX(Meccsek!$N$2:$N$201,MATCH(A101&amp;"-4",Meccsek!$T$2:$T$201,0))="Törölve",1,0)),0)</f>
        <v>0</v>
      </c>
    </row>
  </sheetData>
  <dataValidations count="1">
    <dataValidation type="list" allowBlank="1" sqref="C2:C101" xr:uid="{00000000-0002-0000-0300-000000000000}">
      <formula1>"Egyes kötés,2-es kötés,2/3 kombináció,3-as kötés,Trixie,Patent,2/4 kombináció,3/4 kombináció,4-es kötés,Yankee,Lucky15"</formula1>
      <formula2>0</formula2>
    </dataValidation>
  </dataValidations>
  <hyperlinks>
    <hyperlink ref="R1" r:id="rId1" xr:uid="{00000000-0004-0000-0300-000000000000}"/>
  </hyperlinks>
  <pageMargins left="0.75" right="0.75" top="1" bottom="1" header="0.511811023622047" footer="0.511811023622047"/>
  <pageSetup paperSize="9" orientation="portrait" horizontalDpi="300" verticalDpi="30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Dashboard</vt:lpstr>
      <vt:lpstr>Beállítások</vt:lpstr>
      <vt:lpstr>Meccsek</vt:lpstr>
      <vt:lpstr>Szelvények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Gabor Csordas</cp:lastModifiedBy>
  <cp:revision>19</cp:revision>
  <dcterms:created xsi:type="dcterms:W3CDTF">2026-07-25T09:09:06Z</dcterms:created>
  <dcterms:modified xsi:type="dcterms:W3CDTF">2026-07-28T07:44:02Z</dcterms:modified>
  <dc:language>en-US</dc:language>
</cp:coreProperties>
</file>